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<sst xmlns="http://schemas.openxmlformats.org/spreadsheetml/2006/main" count="291" uniqueCount="110">
  <si>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</si>
  <si>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</si>
  <si>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</si>
  <si>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</si>
  <si>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</si>
  <si>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</si>
  <si>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</si>
  <si>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</si>
  <si>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</si>
  <si>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</si>
  <si>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</si>
  <si>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</si>
  <si>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</si>
  <si>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</si>
  <si>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</si>
  <si>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</si>
  <si>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</si>
  <si>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</si>
  <si>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</si>
  <si>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</si>
  <si>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</si>
  <si>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</si>
  <si>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</si>
  <si>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</si>
  <si>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</si>
  <si>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</si>
  <si>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</si>
  <si>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</si>
  <si>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</si>
  <si>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</si>
  <si>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</si>
  <si>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</si>
  <si>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</si>
  <si>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</si>
  <si>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</si>
  <si>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</si>
  <si>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</si>
  <si>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</si>
  <si>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</si>
  <si>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</si>
  <si>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</si>
  <si>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</si>
  <si>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</si>
  <si>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</si>
  <si>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</si>
  <si>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</si>
  <si>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</si>
  <si>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</si>
  <si>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</si>
  <si>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</si>
  <si>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</si>
  <si>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</si>
  <si>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</si>
  <si>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</si>
  <si>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</si>
  <si>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</si>
  <si>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</si>
  <si>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</si>
  <si>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</si>
  <si>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</si>
  <si>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</si>
  <si>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</si>
  <si>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</si>
  <si>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</si>
  <si>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</si>
  <si>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</si>
  <si>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</si>
  <si>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</si>
  <si>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</si>
  <si>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</si>
  <si>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</si>
  <si>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</si>
  <si>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</si>
  <si>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</si>
  <si>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</si>
  <si>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</si>
  <si>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</si>
  <si>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</si>
  <si>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</si>
  <si>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</si>
  <si>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</si>
  <si>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</si>
  <si>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</si>
  <si>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</si>
  <si>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</si>
  <si>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</si>
  <si>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</si>
  <si>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</si>
  <si>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</si>
  <si>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</si>
  <si>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</si>
  <si>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</si>
  <si>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</si>
  <si>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</si>
  <si>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</si>
  <si>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</si>
  <si>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</si>
  <si>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</si>
  <si>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</si>
  <si>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</si>
  <si>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</si>
  <si>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</si>
  <si>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</si>
  <si>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</si>
  <si>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</si>
  <si>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</si>
  <si>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</si>
  <si>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</si>
  <si>
    <t>Мероприятие 6.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оцифровки, всего, из них:</t>
  </si>
  <si>
    <t xml:space="preserve">Приложение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</si>
</sst>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 vertical="top" wrapText="1"/>
    </xf>
    <xf numFmtId="178" fontId="9" fillId="0" borderId="11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8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8" fontId="12" fillId="0" borderId="10" xfId="0" applyNumberFormat="1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 wrapText="1"/>
    </xf>
    <xf numFmtId="178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83" activePane="bottomLeft" state="frozen"/>
      <selection pane="topLeft" activeCell="B1" sqref="B1"/>
      <selection pane="bottomLeft" activeCell="G1" sqref="G1:J1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77" t="s">
        <v>109</v>
      </c>
      <c r="H1" s="77"/>
      <c r="I1" s="77"/>
      <c r="J1" s="77"/>
      <c r="K1" s="4"/>
    </row>
    <row r="2" spans="1:11" ht="70.5" customHeight="1">
      <c r="A2" s="25"/>
      <c r="B2" s="26"/>
      <c r="C2" s="27"/>
      <c r="E2" s="59"/>
      <c r="F2" s="59"/>
      <c r="G2" s="77" t="s">
        <v>100</v>
      </c>
      <c r="H2" s="77"/>
      <c r="I2" s="77"/>
      <c r="J2" s="77"/>
      <c r="K2" s="4"/>
    </row>
    <row r="3" spans="1:11" ht="33">
      <c r="A3" s="25"/>
      <c r="B3" s="26"/>
      <c r="C3" s="27"/>
      <c r="D3" s="59"/>
      <c r="E3" s="59"/>
      <c r="F3" s="59"/>
      <c r="G3" s="77" t="s">
        <v>101</v>
      </c>
      <c r="H3" s="77"/>
      <c r="I3" s="77"/>
      <c r="J3" s="77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78" t="s">
        <v>102</v>
      </c>
      <c r="H5" s="78"/>
      <c r="I5" s="78"/>
      <c r="J5" s="78"/>
      <c r="K5" s="4"/>
    </row>
    <row r="6" spans="1:11" ht="33">
      <c r="A6" s="25"/>
      <c r="B6" s="26"/>
      <c r="C6" s="27"/>
      <c r="D6" s="26"/>
      <c r="E6" s="26"/>
      <c r="F6" s="26"/>
      <c r="G6" s="77" t="s">
        <v>103</v>
      </c>
      <c r="H6" s="77"/>
      <c r="I6" s="77"/>
      <c r="J6" s="77"/>
      <c r="K6" s="4"/>
    </row>
    <row r="7" spans="1:11" ht="65.25" customHeight="1">
      <c r="A7" s="25"/>
      <c r="B7" s="26"/>
      <c r="C7" s="27"/>
      <c r="D7" s="26"/>
      <c r="E7" s="26"/>
      <c r="F7" s="26"/>
      <c r="G7" s="77" t="s">
        <v>104</v>
      </c>
      <c r="H7" s="77"/>
      <c r="I7" s="77"/>
      <c r="J7" s="77"/>
      <c r="K7" s="4"/>
    </row>
    <row r="8" spans="1:11" ht="33">
      <c r="A8" s="29"/>
      <c r="B8" s="30"/>
      <c r="C8" s="31"/>
      <c r="D8" s="64"/>
      <c r="E8" s="64"/>
      <c r="F8" s="64"/>
      <c r="G8" s="64"/>
      <c r="H8" s="64"/>
      <c r="I8" s="64"/>
      <c r="J8" s="64"/>
      <c r="K8" s="4"/>
    </row>
    <row r="9" spans="1:11" ht="110.25" customHeight="1">
      <c r="A9" s="65" t="s">
        <v>76</v>
      </c>
      <c r="B9" s="66"/>
      <c r="C9" s="66"/>
      <c r="D9" s="66"/>
      <c r="E9" s="66"/>
      <c r="F9" s="66"/>
      <c r="G9" s="66"/>
      <c r="H9" s="66"/>
      <c r="I9" s="66"/>
      <c r="J9" s="66"/>
      <c r="K9" s="5"/>
    </row>
    <row r="10" spans="1:12" s="17" customFormat="1" ht="42" customHeight="1">
      <c r="A10" s="67" t="s">
        <v>3</v>
      </c>
      <c r="B10" s="67" t="s">
        <v>52</v>
      </c>
      <c r="C10" s="68" t="s">
        <v>0</v>
      </c>
      <c r="D10" s="69"/>
      <c r="E10" s="69"/>
      <c r="F10" s="69"/>
      <c r="G10" s="69"/>
      <c r="H10" s="69"/>
      <c r="I10" s="70"/>
      <c r="J10" s="67" t="s">
        <v>53</v>
      </c>
      <c r="K10" s="23"/>
      <c r="L10" s="22"/>
    </row>
    <row r="11" spans="1:12" s="17" customFormat="1" ht="17.25" customHeight="1">
      <c r="A11" s="67"/>
      <c r="B11" s="67"/>
      <c r="C11" s="71"/>
      <c r="D11" s="72"/>
      <c r="E11" s="72"/>
      <c r="F11" s="72"/>
      <c r="G11" s="72"/>
      <c r="H11" s="72"/>
      <c r="I11" s="73"/>
      <c r="J11" s="67"/>
      <c r="K11" s="23"/>
      <c r="L11" s="22"/>
    </row>
    <row r="12" spans="1:12" s="17" customFormat="1" ht="17.25" customHeight="1">
      <c r="A12" s="67"/>
      <c r="B12" s="67"/>
      <c r="C12" s="71"/>
      <c r="D12" s="72"/>
      <c r="E12" s="72"/>
      <c r="F12" s="72"/>
      <c r="G12" s="72"/>
      <c r="H12" s="72"/>
      <c r="I12" s="73"/>
      <c r="J12" s="67"/>
      <c r="K12" s="23"/>
      <c r="L12" s="22"/>
    </row>
    <row r="13" spans="1:12" s="17" customFormat="1" ht="17.25" customHeight="1">
      <c r="A13" s="67"/>
      <c r="B13" s="67"/>
      <c r="C13" s="74"/>
      <c r="D13" s="75"/>
      <c r="E13" s="75"/>
      <c r="F13" s="75"/>
      <c r="G13" s="75"/>
      <c r="H13" s="75"/>
      <c r="I13" s="76"/>
      <c r="J13" s="67"/>
      <c r="K13" s="23"/>
      <c r="L13" s="22"/>
    </row>
    <row r="14" spans="1:12" s="17" customFormat="1" ht="135.75" customHeight="1">
      <c r="A14" s="67"/>
      <c r="B14" s="67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67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SUM(D16:I16)+0.1</f>
        <v>1184164.0348</v>
      </c>
      <c r="D16" s="60">
        <f aca="true" t="shared" si="0" ref="D16:I16">SUM(D17:D19)</f>
        <v>191626.20000000004</v>
      </c>
      <c r="E16" s="60">
        <f t="shared" si="0"/>
        <v>185637.98780000003</v>
      </c>
      <c r="F16" s="60">
        <f>SUM(F17:F19)-0.1</f>
        <v>181939.25699999998</v>
      </c>
      <c r="G16" s="60">
        <f t="shared" si="0"/>
        <v>182995</v>
      </c>
      <c r="H16" s="60">
        <f t="shared" si="0"/>
        <v>194663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5335.099999999999</v>
      </c>
      <c r="D18" s="61">
        <f>D26</f>
        <v>4760.099999999999</v>
      </c>
      <c r="E18" s="61">
        <f>E30+E113+E153+E204+E193+E199+E209+E214+E220+E229</f>
        <v>315</v>
      </c>
      <c r="F18" s="61">
        <f>F26</f>
        <v>260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SUM(D19:I19)+0.1</f>
        <v>1178829.0348</v>
      </c>
      <c r="D19" s="61">
        <f>D27</f>
        <v>186866.10000000003</v>
      </c>
      <c r="E19" s="61">
        <f>E27</f>
        <v>185322.98780000003</v>
      </c>
      <c r="F19" s="61">
        <f>F23+F27</f>
        <v>181679.357</v>
      </c>
      <c r="G19" s="61">
        <f>G20+G24</f>
        <v>182995</v>
      </c>
      <c r="H19" s="61">
        <f>H20+H24</f>
        <v>194663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78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79</v>
      </c>
      <c r="C24" s="61">
        <f>SUM(C25:C27)</f>
        <v>1184164.1348</v>
      </c>
      <c r="D24" s="61">
        <f aca="true" t="shared" si="3" ref="D24:I24">SUM(D25:D27)</f>
        <v>191626.20000000004</v>
      </c>
      <c r="E24" s="61">
        <f t="shared" si="3"/>
        <v>185637.98780000003</v>
      </c>
      <c r="F24" s="61">
        <f t="shared" si="3"/>
        <v>181939.357</v>
      </c>
      <c r="G24" s="61">
        <f t="shared" si="3"/>
        <v>182995</v>
      </c>
      <c r="H24" s="61">
        <f t="shared" si="3"/>
        <v>194663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5335.099999999999</v>
      </c>
      <c r="D26" s="61">
        <f>D30+D113+D153+D204+D193+D199+D209+D214+D220+D229+D237</f>
        <v>4760.099999999999</v>
      </c>
      <c r="E26" s="61">
        <f>E30+E113+E153+E204+E193+E199+E209+E214+E220+E229</f>
        <v>315</v>
      </c>
      <c r="F26" s="61">
        <f>F30+F113+F153+F204+F193+F199+F209+F214+F220+F229</f>
        <v>260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SUM(D27:I27)+0.1</f>
        <v>1178829.0348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185322.98780000003</v>
      </c>
      <c r="F27" s="61">
        <f>F31+F114+F159+F194++F200+F205+F210+F230+F215+F221+F239+F244+F21</f>
        <v>181679.357</v>
      </c>
      <c r="G27" s="61">
        <f>G31+G114+G159+G194++G200+G205+G210+G230+G215+G221+G239+G246+G21</f>
        <v>182995</v>
      </c>
      <c r="H27" s="61">
        <f>H31+H114+H159+H194++H200+H205+H210+H230+H215+H221+H239+H246+H21</f>
        <v>194663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66</v>
      </c>
      <c r="C28" s="60">
        <f>SUM(C29:C31)</f>
        <v>37494.21133</v>
      </c>
      <c r="D28" s="60">
        <f aca="true" t="shared" si="5" ref="D28:I28">SUM(D29:D31)</f>
        <v>7229.0920099999985</v>
      </c>
      <c r="E28" s="60">
        <f t="shared" si="5"/>
        <v>10784.28032</v>
      </c>
      <c r="F28" s="60">
        <f t="shared" si="5"/>
        <v>3837.2490000000003</v>
      </c>
      <c r="G28" s="60">
        <f t="shared" si="5"/>
        <v>0</v>
      </c>
      <c r="H28" s="60">
        <f t="shared" si="5"/>
        <v>0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37494.21133</v>
      </c>
      <c r="D31" s="61">
        <f aca="true" t="shared" si="8" ref="D31:I31">D32+D42+D49+D57+D67+D74+D83+D93+D103</f>
        <v>7229.0920099999985</v>
      </c>
      <c r="E31" s="61">
        <f t="shared" si="8"/>
        <v>10784.28032</v>
      </c>
      <c r="F31" s="61">
        <f>F32+F42+F49+F57+F67+F74+F83+F93+F103</f>
        <v>3837.2490000000003</v>
      </c>
      <c r="G31" s="61">
        <f t="shared" si="8"/>
        <v>0</v>
      </c>
      <c r="H31" s="61">
        <f t="shared" si="8"/>
        <v>0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21872.71533</v>
      </c>
      <c r="D32" s="61">
        <f>57.5+6926.369-805.153+233.38153+299.937+63.111+160</f>
        <v>6935.145529999999</v>
      </c>
      <c r="E32" s="61">
        <f>2400+1417.0128+2040+1000+556.675+1000+32.357+120</f>
        <v>8566.0448</v>
      </c>
      <c r="F32" s="61">
        <f>914.403-42.878</f>
        <v>871.525</v>
      </c>
      <c r="G32" s="61">
        <v>0</v>
      </c>
      <c r="H32" s="61">
        <v>0</v>
      </c>
      <c r="I32" s="61">
        <v>5500</v>
      </c>
      <c r="J32" s="41" t="s">
        <v>80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2118.71</v>
      </c>
      <c r="D42" s="61">
        <f>7.8+1.9</f>
        <v>9.7</v>
      </c>
      <c r="E42" s="61">
        <v>78.7</v>
      </c>
      <c r="F42" s="61">
        <v>0</v>
      </c>
      <c r="G42" s="61">
        <v>0</v>
      </c>
      <c r="H42" s="61">
        <v>0</v>
      </c>
      <c r="I42" s="61">
        <f>30.31+2000</f>
        <v>2030.31</v>
      </c>
      <c r="J42" s="41" t="s">
        <v>80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5609.18471</v>
      </c>
      <c r="D49" s="61">
        <f>38.753+15.32-3.8516-6.69908</f>
        <v>43.52232</v>
      </c>
      <c r="E49" s="61">
        <f>120+161.85239</f>
        <v>281.85239</v>
      </c>
      <c r="F49" s="61">
        <v>0</v>
      </c>
      <c r="G49" s="61">
        <v>0</v>
      </c>
      <c r="H49" s="61">
        <v>0</v>
      </c>
      <c r="I49" s="61">
        <f>283.81+5000</f>
        <v>5283.81</v>
      </c>
      <c r="J49" s="41" t="s">
        <v>81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3763.1450400000003</v>
      </c>
      <c r="D57" s="61">
        <f>23.528+52.1804-1.8084-1.12296</f>
        <v>72.77703999999999</v>
      </c>
      <c r="E57" s="61">
        <f>165.17276-4.05876+140</f>
        <v>301.11400000000003</v>
      </c>
      <c r="F57" s="61">
        <f>2040.5+670.449+11.897+142.878</f>
        <v>2865.724</v>
      </c>
      <c r="G57" s="61">
        <v>0</v>
      </c>
      <c r="H57" s="61">
        <v>0</v>
      </c>
      <c r="I57" s="61">
        <v>523.53</v>
      </c>
      <c r="J57" s="41" t="s">
        <v>82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1468.01971</v>
      </c>
      <c r="D67" s="61">
        <v>22.266</v>
      </c>
      <c r="E67" s="61">
        <f>600-0.00629+220</f>
        <v>819.99371</v>
      </c>
      <c r="F67" s="61">
        <v>100</v>
      </c>
      <c r="G67" s="61">
        <v>0</v>
      </c>
      <c r="H67" s="61">
        <v>0</v>
      </c>
      <c r="I67" s="61">
        <v>525.76</v>
      </c>
      <c r="J67" s="41" t="s">
        <v>83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2624.63654</v>
      </c>
      <c r="D74" s="61">
        <f>17.18+23.964+70.06-0.32288</f>
        <v>110.88112000000001</v>
      </c>
      <c r="E74" s="61">
        <f>215.13-60.712+582.15742</f>
        <v>736.57542</v>
      </c>
      <c r="F74" s="61">
        <v>0</v>
      </c>
      <c r="G74" s="61">
        <v>0</v>
      </c>
      <c r="H74" s="61">
        <v>0</v>
      </c>
      <c r="I74" s="61">
        <f>277.18+1500</f>
        <v>1777.18</v>
      </c>
      <c r="J74" s="41" t="s">
        <v>80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8.5</v>
      </c>
      <c r="D83" s="61">
        <v>5.5</v>
      </c>
      <c r="E83" s="61">
        <v>0</v>
      </c>
      <c r="F83" s="61">
        <v>0</v>
      </c>
      <c r="G83" s="61">
        <v>0</v>
      </c>
      <c r="H83" s="61">
        <v>0</v>
      </c>
      <c r="I83" s="61">
        <v>3</v>
      </c>
      <c r="J83" s="41" t="s">
        <v>84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71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85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72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85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13708.07776</v>
      </c>
      <c r="D111" s="60">
        <f aca="true" t="shared" si="10" ref="D111:I111">D112+D113+D114</f>
        <v>1521.983</v>
      </c>
      <c r="E111" s="60">
        <f t="shared" si="10"/>
        <v>686.0947600000001</v>
      </c>
      <c r="F111" s="60">
        <f t="shared" si="10"/>
        <v>0</v>
      </c>
      <c r="G111" s="60">
        <f t="shared" si="10"/>
        <v>0</v>
      </c>
      <c r="H111" s="60">
        <f t="shared" si="10"/>
        <v>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13708.07776</v>
      </c>
      <c r="D114" s="61">
        <f aca="true" t="shared" si="13" ref="D114:I114">D115+D119+D123+D127+D131+D135+D139+D143+D147</f>
        <v>1521.983</v>
      </c>
      <c r="E114" s="61">
        <f t="shared" si="13"/>
        <v>686.0947600000001</v>
      </c>
      <c r="F114" s="61">
        <f t="shared" si="13"/>
        <v>0</v>
      </c>
      <c r="G114" s="61">
        <f t="shared" si="13"/>
        <v>0</v>
      </c>
      <c r="H114" s="61">
        <f t="shared" si="13"/>
        <v>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2645.1530000000002</v>
      </c>
      <c r="D115" s="61">
        <f>200+805.153+25</f>
        <v>1030.153</v>
      </c>
      <c r="E115" s="61">
        <v>115</v>
      </c>
      <c r="F115" s="61">
        <v>0</v>
      </c>
      <c r="G115" s="61">
        <v>0</v>
      </c>
      <c r="H115" s="61">
        <v>0</v>
      </c>
      <c r="I115" s="61">
        <v>1500</v>
      </c>
      <c r="J115" s="45" t="s">
        <v>86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575.84176</v>
      </c>
      <c r="D119" s="61">
        <v>41.83</v>
      </c>
      <c r="E119" s="61">
        <v>34.01176</v>
      </c>
      <c r="F119" s="61">
        <v>0</v>
      </c>
      <c r="G119" s="61">
        <v>0</v>
      </c>
      <c r="H119" s="61">
        <v>0</v>
      </c>
      <c r="I119" s="61">
        <v>500</v>
      </c>
      <c r="J119" s="45" t="s">
        <v>87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74</v>
      </c>
      <c r="C123" s="61">
        <f t="shared" si="12"/>
        <v>4214.47</v>
      </c>
      <c r="D123" s="61">
        <v>0</v>
      </c>
      <c r="E123" s="61">
        <v>214.47</v>
      </c>
      <c r="F123" s="61">
        <v>0</v>
      </c>
      <c r="G123" s="61">
        <v>0</v>
      </c>
      <c r="H123" s="61">
        <v>0</v>
      </c>
      <c r="I123" s="61">
        <v>4000</v>
      </c>
      <c r="J123" s="45" t="s">
        <v>86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1000</v>
      </c>
      <c r="D127" s="61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1000</v>
      </c>
      <c r="J127" s="45" t="s">
        <v>88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1253.263</v>
      </c>
      <c r="D131" s="61">
        <v>0</v>
      </c>
      <c r="E131" s="61">
        <v>253.263</v>
      </c>
      <c r="F131" s="61">
        <v>0</v>
      </c>
      <c r="G131" s="61">
        <v>0</v>
      </c>
      <c r="H131" s="61">
        <v>0</v>
      </c>
      <c r="I131" s="61">
        <v>1000</v>
      </c>
      <c r="J131" s="45" t="s">
        <v>89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3000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3000</v>
      </c>
      <c r="J135" s="45" t="s">
        <v>86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1019.35</v>
      </c>
      <c r="D139" s="61">
        <v>450</v>
      </c>
      <c r="E139" s="61">
        <v>69.35</v>
      </c>
      <c r="F139" s="61">
        <v>0</v>
      </c>
      <c r="G139" s="61">
        <v>0</v>
      </c>
      <c r="H139" s="61">
        <v>0</v>
      </c>
      <c r="I139" s="61">
        <v>500</v>
      </c>
      <c r="J139" s="45" t="s">
        <v>90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71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91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73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91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65</v>
      </c>
      <c r="C151" s="60">
        <f aca="true" t="shared" si="14" ref="C151:C160">SUM(D151:I151)</f>
        <v>786663.2979900001</v>
      </c>
      <c r="D151" s="60">
        <f aca="true" t="shared" si="15" ref="D151:I151">D152+D153+D159</f>
        <v>109516.80399</v>
      </c>
      <c r="E151" s="60">
        <f t="shared" si="15"/>
        <v>124182.491</v>
      </c>
      <c r="F151" s="60">
        <f t="shared" si="15"/>
        <v>127395.903</v>
      </c>
      <c r="G151" s="60">
        <f t="shared" si="15"/>
        <v>129838.29999999999</v>
      </c>
      <c r="H151" s="60">
        <f t="shared" si="15"/>
        <v>138217.5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/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/>
      <c r="B155" s="36" t="s">
        <v>74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/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/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/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4"/>
        <v>783593.96499</v>
      </c>
      <c r="D159" s="61">
        <f aca="true" t="shared" si="17" ref="D159:I159">D160+D164+D168+D172+D176+D180+D184</f>
        <v>106447.47099</v>
      </c>
      <c r="E159" s="61">
        <f t="shared" si="17"/>
        <v>124182.491</v>
      </c>
      <c r="F159" s="61">
        <f t="shared" si="17"/>
        <v>127395.903</v>
      </c>
      <c r="G159" s="61">
        <f t="shared" si="17"/>
        <v>129838.29999999999</v>
      </c>
      <c r="H159" s="61">
        <f t="shared" si="17"/>
        <v>138217.5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4"/>
        <v>384272.48245999997</v>
      </c>
      <c r="D160" s="61">
        <f>56706.045+62.486-255.98084</f>
        <v>56512.55016</v>
      </c>
      <c r="E160" s="61">
        <f>60530.521-550-405.782</f>
        <v>59574.739</v>
      </c>
      <c r="F160" s="43">
        <f>62165.087+486.7853+100-200</f>
        <v>62551.8723</v>
      </c>
      <c r="G160" s="43">
        <v>64486.895</v>
      </c>
      <c r="H160" s="43">
        <v>68658.526</v>
      </c>
      <c r="I160" s="61">
        <v>72487.9</v>
      </c>
      <c r="J160" s="55" t="s">
        <v>92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8"/>
        <v>93.7</v>
      </c>
      <c r="D164" s="61">
        <v>20</v>
      </c>
      <c r="E164" s="61">
        <f>31-21</f>
        <v>10</v>
      </c>
      <c r="F164" s="61">
        <f>31-6</f>
        <v>25</v>
      </c>
      <c r="G164" s="43">
        <v>0</v>
      </c>
      <c r="H164" s="43">
        <v>0</v>
      </c>
      <c r="I164" s="61">
        <v>38.7</v>
      </c>
      <c r="J164" s="55" t="s">
        <v>93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74</v>
      </c>
      <c r="C168" s="61">
        <f t="shared" si="18"/>
        <v>103692.86257</v>
      </c>
      <c r="D168" s="61">
        <f>13327.33+1500+563.18-4.52809+6.69908</f>
        <v>15392.68099</v>
      </c>
      <c r="E168" s="61">
        <f>14930.939+3200+3892.975-137.5-1480.082-1960</f>
        <v>18446.332</v>
      </c>
      <c r="F168" s="61">
        <f>17233.093+7.88558+1800-1800</f>
        <v>17240.97858</v>
      </c>
      <c r="G168" s="61">
        <v>15906.114</v>
      </c>
      <c r="H168" s="61">
        <v>16951.857</v>
      </c>
      <c r="I168" s="61">
        <v>19754.9</v>
      </c>
      <c r="J168" s="55" t="s">
        <v>94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8"/>
        <v>46524.43196</v>
      </c>
      <c r="D172" s="61">
        <f>6167.321+600+27.0796-4.7206+1.12296</f>
        <v>6790.80296</v>
      </c>
      <c r="E172" s="61">
        <v>6775.111</v>
      </c>
      <c r="F172" s="61">
        <f>6877.396-11.897+17.858</f>
        <v>6883.357</v>
      </c>
      <c r="G172" s="61">
        <v>7238.457</v>
      </c>
      <c r="H172" s="61">
        <v>7678.204</v>
      </c>
      <c r="I172" s="61">
        <v>11158.5</v>
      </c>
      <c r="J172" s="55" t="s">
        <v>95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8"/>
        <v>139295.25254000002</v>
      </c>
      <c r="D176" s="61">
        <v>11722.01</v>
      </c>
      <c r="E176" s="61">
        <f>23538.818+496+50-350-50-200-485.084-91.436</f>
        <v>22908.298</v>
      </c>
      <c r="F176" s="61">
        <f>24095.899+18.73654-100</f>
        <v>24014.635540000003</v>
      </c>
      <c r="G176" s="61">
        <v>24793.785</v>
      </c>
      <c r="H176" s="61">
        <v>26385.524</v>
      </c>
      <c r="I176" s="61">
        <v>29471</v>
      </c>
      <c r="J176" s="55" t="s">
        <v>105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8"/>
        <v>109637.33546</v>
      </c>
      <c r="D180" s="61">
        <f>14743.314+200+1055.79+0.32288</f>
        <v>15999.426879999999</v>
      </c>
      <c r="E180" s="61">
        <f>16243.011+200+100-150+75</f>
        <v>16468.011</v>
      </c>
      <c r="F180" s="61">
        <f>16663.325+8.73458-100+100</f>
        <v>16672.05958</v>
      </c>
      <c r="G180" s="61">
        <v>17413.049</v>
      </c>
      <c r="H180" s="61">
        <v>18543.389</v>
      </c>
      <c r="I180" s="61">
        <v>24541.4</v>
      </c>
      <c r="J180" s="55" t="s">
        <v>96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8"/>
        <v>77.9</v>
      </c>
      <c r="D184" s="61">
        <v>10</v>
      </c>
      <c r="E184" s="61">
        <f>25-20-5</f>
        <v>0</v>
      </c>
      <c r="F184" s="61">
        <f>25-17</f>
        <v>8</v>
      </c>
      <c r="G184" s="61">
        <v>0</v>
      </c>
      <c r="H184" s="61">
        <v>0</v>
      </c>
      <c r="I184" s="61">
        <v>59.9</v>
      </c>
      <c r="J184" s="55" t="s">
        <v>97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75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71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98</v>
      </c>
      <c r="K195" s="7"/>
      <c r="L195" s="2"/>
      <c r="M195" s="2"/>
    </row>
    <row r="196" spans="1:13" ht="67.5" customHeight="1">
      <c r="A196" s="34">
        <v>55</v>
      </c>
      <c r="B196" s="36" t="s">
        <v>72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98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0"/>
        <v>219759.11048</v>
      </c>
      <c r="D197" s="60">
        <f aca="true" t="shared" si="23" ref="D197:I197">D198+D199+D200</f>
        <v>33328.992999999995</v>
      </c>
      <c r="E197" s="60">
        <f t="shared" si="23"/>
        <v>34574.61748</v>
      </c>
      <c r="F197" s="60">
        <f t="shared" si="23"/>
        <v>35242</v>
      </c>
      <c r="G197" s="60">
        <f t="shared" si="23"/>
        <v>37343</v>
      </c>
      <c r="H197" s="60">
        <f t="shared" si="23"/>
        <v>39842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0"/>
        <v>218745.83948</v>
      </c>
      <c r="D200" s="61">
        <f aca="true" t="shared" si="24" ref="D200:I200">D201</f>
        <v>32315.721999999998</v>
      </c>
      <c r="E200" s="61">
        <f t="shared" si="24"/>
        <v>34574.61748</v>
      </c>
      <c r="F200" s="61">
        <f t="shared" si="24"/>
        <v>35242</v>
      </c>
      <c r="G200" s="61">
        <f t="shared" si="24"/>
        <v>37343</v>
      </c>
      <c r="H200" s="61">
        <f t="shared" si="24"/>
        <v>39842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218745.83948</v>
      </c>
      <c r="D201" s="61">
        <f>32382.612-11.58-55.31</f>
        <v>32315.721999999998</v>
      </c>
      <c r="E201" s="61">
        <f>34578.5-3.88252</f>
        <v>34574.61748</v>
      </c>
      <c r="F201" s="61">
        <f>35251+6-15</f>
        <v>35242</v>
      </c>
      <c r="G201" s="61">
        <v>37343</v>
      </c>
      <c r="H201" s="61">
        <v>39842</v>
      </c>
      <c r="I201" s="61">
        <v>39428.5</v>
      </c>
      <c r="J201" s="47" t="s">
        <v>93</v>
      </c>
      <c r="K201" s="7"/>
      <c r="L201" s="2"/>
      <c r="M201" s="2"/>
    </row>
    <row r="202" spans="1:13" s="11" customFormat="1" ht="409.5">
      <c r="A202" s="32">
        <v>61</v>
      </c>
      <c r="B202" s="35" t="s">
        <v>108</v>
      </c>
      <c r="C202" s="60">
        <f aca="true" t="shared" si="25" ref="C202:I202">C203+C204+C205</f>
        <v>1566.46</v>
      </c>
      <c r="D202" s="60">
        <f t="shared" si="25"/>
        <v>486.46000000000004</v>
      </c>
      <c r="E202" s="60">
        <f>E203+E204+E205</f>
        <v>515</v>
      </c>
      <c r="F202" s="60">
        <f>F203+F204+F205</f>
        <v>475</v>
      </c>
      <c r="G202" s="60">
        <f t="shared" si="25"/>
        <v>0</v>
      </c>
      <c r="H202" s="60">
        <f t="shared" si="25"/>
        <v>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6"/>
        <v>630.9</v>
      </c>
      <c r="D204" s="61">
        <v>315.9</v>
      </c>
      <c r="E204" s="61">
        <v>315</v>
      </c>
      <c r="F204" s="61">
        <v>260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935.5600000000001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215</v>
      </c>
      <c r="G205" s="61">
        <f t="shared" si="27"/>
        <v>0</v>
      </c>
      <c r="H205" s="61">
        <f t="shared" si="27"/>
        <v>0</v>
      </c>
      <c r="I205" s="61">
        <f t="shared" si="27"/>
        <v>350</v>
      </c>
      <c r="J205" s="34"/>
      <c r="K205" s="12"/>
      <c r="L205" s="13"/>
      <c r="M205" s="13"/>
    </row>
    <row r="206" spans="1:13" ht="104.25" customHeight="1">
      <c r="A206" s="34">
        <v>65</v>
      </c>
      <c r="B206" s="36" t="s">
        <v>56</v>
      </c>
      <c r="C206" s="61">
        <f>SUM(D206:I206)</f>
        <v>935.5600000000001</v>
      </c>
      <c r="D206" s="61">
        <f>200-52.6+11.58+11.58</f>
        <v>170.56000000000003</v>
      </c>
      <c r="E206" s="61">
        <v>200</v>
      </c>
      <c r="F206" s="61">
        <f>200+15</f>
        <v>215</v>
      </c>
      <c r="G206" s="61">
        <v>0</v>
      </c>
      <c r="H206" s="61">
        <v>0</v>
      </c>
      <c r="I206" s="61">
        <v>350</v>
      </c>
      <c r="J206" s="48" t="s">
        <v>93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64</v>
      </c>
      <c r="C207" s="60">
        <f>SUM(D207:I207)</f>
        <v>40144.595239999995</v>
      </c>
      <c r="D207" s="60">
        <f aca="true" t="shared" si="28" ref="D207:I207">D208+D209+D210</f>
        <v>6040.941</v>
      </c>
      <c r="E207" s="60">
        <f t="shared" si="28"/>
        <v>6481.65424</v>
      </c>
      <c r="F207" s="60">
        <f>F208+F209+F210</f>
        <v>6433</v>
      </c>
      <c r="G207" s="60">
        <f t="shared" si="28"/>
        <v>6788</v>
      </c>
      <c r="H207" s="60">
        <f t="shared" si="28"/>
        <v>7247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39958.19924</v>
      </c>
      <c r="D210" s="61">
        <f aca="true" t="shared" si="29" ref="D210:I210">D211</f>
        <v>5854.545</v>
      </c>
      <c r="E210" s="61">
        <f t="shared" si="29"/>
        <v>6481.65424</v>
      </c>
      <c r="F210" s="61">
        <f t="shared" si="29"/>
        <v>6433</v>
      </c>
      <c r="G210" s="61">
        <f t="shared" si="29"/>
        <v>6788</v>
      </c>
      <c r="H210" s="61">
        <f t="shared" si="29"/>
        <v>7247</v>
      </c>
      <c r="I210" s="61">
        <f t="shared" si="29"/>
        <v>7154</v>
      </c>
      <c r="J210" s="34"/>
      <c r="K210" s="12"/>
      <c r="L210" s="13"/>
      <c r="M210" s="13"/>
    </row>
    <row r="211" spans="1:13" ht="84.75" customHeight="1">
      <c r="A211" s="34">
        <v>70</v>
      </c>
      <c r="B211" s="36" t="s">
        <v>9</v>
      </c>
      <c r="C211" s="61">
        <f>SUM(D211:I211)</f>
        <v>39958.19924</v>
      </c>
      <c r="D211" s="61">
        <f>5829.545+25</f>
        <v>5854.545</v>
      </c>
      <c r="E211" s="61">
        <f>6302.6+274.99+10.56424-56.5-50</f>
        <v>6481.65424</v>
      </c>
      <c r="F211" s="61">
        <f>6416+17</f>
        <v>6433</v>
      </c>
      <c r="G211" s="61">
        <v>6788</v>
      </c>
      <c r="H211" s="61">
        <v>7247</v>
      </c>
      <c r="I211" s="61">
        <v>7154</v>
      </c>
      <c r="J211" s="49" t="s">
        <v>99</v>
      </c>
      <c r="K211" s="7"/>
      <c r="L211" s="2"/>
      <c r="M211" s="2"/>
    </row>
    <row r="212" spans="1:13" ht="72" customHeight="1">
      <c r="A212" s="32">
        <v>71</v>
      </c>
      <c r="B212" s="35" t="s">
        <v>68</v>
      </c>
      <c r="C212" s="60">
        <f>SUM(D212:I212)</f>
        <v>52407.731999999996</v>
      </c>
      <c r="D212" s="60">
        <f aca="true" t="shared" si="30" ref="D212:I212">D215</f>
        <v>7422.727</v>
      </c>
      <c r="E212" s="60">
        <f t="shared" si="30"/>
        <v>8282.5</v>
      </c>
      <c r="F212" s="60">
        <f t="shared" si="30"/>
        <v>8556.205</v>
      </c>
      <c r="G212" s="60">
        <f t="shared" si="30"/>
        <v>9025.7</v>
      </c>
      <c r="H212" s="60">
        <f t="shared" si="30"/>
        <v>9356.5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1" ref="C215:I215">C216+C217</f>
        <v>52407.732</v>
      </c>
      <c r="D215" s="61">
        <f t="shared" si="31"/>
        <v>7422.727</v>
      </c>
      <c r="E215" s="61">
        <f t="shared" si="31"/>
        <v>8282.5</v>
      </c>
      <c r="F215" s="61">
        <f t="shared" si="31"/>
        <v>8556.205</v>
      </c>
      <c r="G215" s="61">
        <f t="shared" si="31"/>
        <v>9025.7</v>
      </c>
      <c r="H215" s="61">
        <f t="shared" si="31"/>
        <v>9356.5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40647.265</v>
      </c>
      <c r="D216" s="61">
        <v>5851.485</v>
      </c>
      <c r="E216" s="61">
        <v>6296.78</v>
      </c>
      <c r="F216" s="61">
        <v>6701</v>
      </c>
      <c r="G216" s="61">
        <v>6932</v>
      </c>
      <c r="H216" s="61">
        <v>7184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67</v>
      </c>
      <c r="C217" s="61">
        <f>SUM(D217:I217)</f>
        <v>11760.467</v>
      </c>
      <c r="D217" s="61">
        <v>1571.242</v>
      </c>
      <c r="E217" s="61">
        <f>1970.72+15</f>
        <v>1985.72</v>
      </c>
      <c r="F217" s="61">
        <f>2028.7-18.682-137.3-17.513</f>
        <v>1855.2050000000002</v>
      </c>
      <c r="G217" s="61">
        <f>2093.7</f>
        <v>2093.7</v>
      </c>
      <c r="H217" s="61">
        <v>2172.5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70</v>
      </c>
      <c r="C218" s="60">
        <f>SUM(D218:I218)</f>
        <v>931.35</v>
      </c>
      <c r="D218" s="60">
        <f aca="true" t="shared" si="32" ref="D218:I218">D221</f>
        <v>0</v>
      </c>
      <c r="E218" s="60">
        <f t="shared" si="32"/>
        <v>131.35</v>
      </c>
      <c r="F218" s="60">
        <f t="shared" si="32"/>
        <v>0</v>
      </c>
      <c r="G218" s="60">
        <f t="shared" si="32"/>
        <v>0</v>
      </c>
      <c r="H218" s="60">
        <f t="shared" si="32"/>
        <v>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3" ref="C221:C230">SUM(D221:I221)</f>
        <v>931.35</v>
      </c>
      <c r="D221" s="61">
        <f aca="true" t="shared" si="34" ref="D221:I221">D226+D222+D223+D225+D224</f>
        <v>0</v>
      </c>
      <c r="E221" s="61">
        <f t="shared" si="34"/>
        <v>131.35</v>
      </c>
      <c r="F221" s="61">
        <f t="shared" si="34"/>
        <v>0</v>
      </c>
      <c r="G221" s="61">
        <f t="shared" si="34"/>
        <v>0</v>
      </c>
      <c r="H221" s="61">
        <f t="shared" si="34"/>
        <v>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3"/>
        <v>531.35</v>
      </c>
      <c r="D222" s="61">
        <v>0</v>
      </c>
      <c r="E222" s="61">
        <f>174-42.65</f>
        <v>131.35</v>
      </c>
      <c r="F222" s="61">
        <v>0</v>
      </c>
      <c r="G222" s="61">
        <v>0</v>
      </c>
      <c r="H222" s="61">
        <v>0</v>
      </c>
      <c r="I222" s="61">
        <v>400</v>
      </c>
      <c r="J222" s="52" t="s">
        <v>87</v>
      </c>
    </row>
    <row r="223" spans="1:10" ht="66">
      <c r="A223" s="40">
        <v>82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88</v>
      </c>
    </row>
    <row r="224" spans="1:10" ht="33">
      <c r="A224" s="40">
        <v>83</v>
      </c>
      <c r="B224" s="36" t="s">
        <v>55</v>
      </c>
      <c r="C224" s="61">
        <f t="shared" si="33"/>
        <v>400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400</v>
      </c>
      <c r="J224" s="51" t="s">
        <v>86</v>
      </c>
    </row>
    <row r="225" spans="1:10" ht="33">
      <c r="A225" s="40">
        <v>84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90</v>
      </c>
    </row>
    <row r="226" spans="1:10" ht="33">
      <c r="A226" s="40">
        <v>85</v>
      </c>
      <c r="B226" s="36" t="s">
        <v>72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91</v>
      </c>
    </row>
    <row r="227" spans="1:13" ht="108.75" customHeight="1">
      <c r="A227" s="32">
        <v>86</v>
      </c>
      <c r="B227" s="35" t="s">
        <v>69</v>
      </c>
      <c r="C227" s="60">
        <f t="shared" si="33"/>
        <v>5000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3"/>
        <v>5000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74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77</v>
      </c>
      <c r="C235" s="60">
        <f>SUM(D235:I235)</f>
        <v>327.79999999999995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152.6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71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91</v>
      </c>
      <c r="K240" s="7"/>
      <c r="L240" s="2"/>
      <c r="M240" s="2"/>
    </row>
    <row r="241" spans="1:10" ht="33">
      <c r="A241" s="40">
        <v>99</v>
      </c>
      <c r="B241" s="36" t="s">
        <v>72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91</v>
      </c>
    </row>
    <row r="242" spans="1:10" ht="33">
      <c r="A242" s="40">
        <v>100</v>
      </c>
      <c r="B242" s="36" t="s">
        <v>56</v>
      </c>
      <c r="C242" s="61">
        <f>SUM(D242:I242)</f>
        <v>152.6</v>
      </c>
      <c r="D242" s="61">
        <v>52.6</v>
      </c>
      <c r="E242" s="61">
        <v>0</v>
      </c>
      <c r="F242" s="61">
        <v>0</v>
      </c>
      <c r="G242" s="61">
        <v>0</v>
      </c>
      <c r="H242" s="61">
        <v>0</v>
      </c>
      <c r="I242" s="61">
        <v>100</v>
      </c>
      <c r="J242" s="54"/>
    </row>
    <row r="243" spans="1:13" ht="176.25" customHeight="1">
      <c r="A243" s="32">
        <v>100</v>
      </c>
      <c r="B243" s="35" t="s">
        <v>106</v>
      </c>
      <c r="C243" s="60">
        <f>SUM(D243:I243)</f>
        <v>50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50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87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0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57" t="s">
        <v>86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88</v>
      </c>
    </row>
    <row r="250" ht="58.5" customHeight="1">
      <c r="B250" s="63" t="s">
        <v>107</v>
      </c>
    </row>
  </sheetData>
  <sheetProtection/>
  <autoFilter ref="A15:M190"/>
  <mergeCells count="12">
    <mergeCell ref="G7:J7"/>
    <mergeCell ref="G3:J3"/>
    <mergeCell ref="G1:J1"/>
    <mergeCell ref="G2:J2"/>
    <mergeCell ref="G5:J5"/>
    <mergeCell ref="G6:J6"/>
    <mergeCell ref="D8:J8"/>
    <mergeCell ref="A9:J9"/>
    <mergeCell ref="A10:A14"/>
    <mergeCell ref="B10:B14"/>
    <mergeCell ref="C10:I13"/>
    <mergeCell ref="J10:J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2021-09-01T06:01:12Z</cp:lastPrinted>
  <dcterms:created xsi:type="dcterms:W3CDTF">2010-08-25T12:40:26Z</dcterms:created>
  <dcterms:modified xsi:type="dcterms:W3CDTF">2021-09-01T06:01:21Z</dcterms:modified>
  <cp:category/>
  <cp:version/>
  <cp:contentType/>
  <cp:contentStatus/>
</cp:coreProperties>
</file>