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750" windowWidth="8835" windowHeight="82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(2)'!$A$17:$M$192</definedName>
    <definedName name="_xlnm.Print_Titles" localSheetId="0">'АГО по 2024 план (2)'!$17:$17</definedName>
    <definedName name="_xlnm.Print_Area" localSheetId="0">'АГО по 2024 план (2)'!$A$2:$J$250</definedName>
  </definedNames>
  <calcPr fullCalcOnLoad="1"/>
</workbook>
</file>

<file path=xl/sharedStrings.xml><?xml version="1.0" encoding="utf-8"?>
<sst xmlns="http://schemas.openxmlformats.org/spreadsheetml/2006/main" count="289" uniqueCount="110">
  <si>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</si>
  <si>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</si>
  <si>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</si>
  <si>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</si>
  <si>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</si>
  <si>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</si>
  <si>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</si>
  <si>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</si>
  <si>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</si>
  <si>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</si>
  <si>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</si>
  <si>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</si>
  <si>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</si>
  <si>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</si>
  <si>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</si>
  <si>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</si>
  <si>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</si>
  <si>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</si>
  <si>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</si>
  <si>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</si>
  <si>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</si>
  <si>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</si>
  <si>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</si>
  <si>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</si>
  <si>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</si>
  <si>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</si>
  <si>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</si>
  <si>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</si>
  <si>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</si>
  <si>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</si>
  <si>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</si>
  <si>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</si>
  <si>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</si>
  <si>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</si>
  <si>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</si>
  <si>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</si>
  <si>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</si>
  <si>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</si>
  <si>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</si>
  <si>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</si>
  <si>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</si>
  <si>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</si>
  <si>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</si>
  <si>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</si>
  <si>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</si>
  <si>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</si>
  <si>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</si>
  <si>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</si>
  <si>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</si>
  <si>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</si>
  <si>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</si>
  <si>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</si>
  <si>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</si>
  <si>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</si>
  <si>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</si>
  <si>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</si>
  <si>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</si>
  <si>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</si>
  <si>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</si>
  <si>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</si>
  <si>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</si>
  <si>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</si>
  <si>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</si>
  <si>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</si>
  <si>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</si>
  <si>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</si>
  <si>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</si>
  <si>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</si>
  <si>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</si>
  <si>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</si>
  <si>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</si>
  <si>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</si>
  <si>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</si>
  <si>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</si>
  <si>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</si>
  <si>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</si>
  <si>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</si>
  <si>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</si>
  <si>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</si>
  <si>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>Мероприятие 12. Выплата денежного поощрения лучшим работникам муниципальных учрежденийкультуры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</si>
  <si>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</si>
  <si>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</si>
  <si>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</si>
  <si>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</si>
  <si>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</si>
  <si>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</si>
  <si>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</si>
  <si>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</si>
  <si>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</si>
  <si>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</si>
  <si>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</si>
  <si>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</si>
  <si>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</si>
  <si>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</si>
  <si>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</si>
  <si>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</si>
  <si>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</si>
  <si>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</si>
  <si>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9, 10, 12, 13, 14, 15,</t>
  </si>
  <si>
    <t>12, 13, 14, 15, 28, 29, 35, 36, 37</t>
  </si>
  <si>
    <t>3, 4, 16, 19, 24, 28, 29, 35, 36, 37</t>
  </si>
  <si>
    <t>28, 29, 31, 32, 33, 35, 36, 37</t>
  </si>
  <si>
    <t>3, 4, 16, 19, 24, 28, 29, 35,36, 37</t>
  </si>
  <si>
    <t>к муниципальной программе</t>
  </si>
  <si>
    <t>Приложение № 2</t>
  </si>
  <si>
    <t xml:space="preserve"> к муниципальной программе</t>
  </si>
  <si>
    <t>"Развитие культуры на территории Артемовского</t>
  </si>
  <si>
    <t>городского округа до 2024 года"</t>
  </si>
  <si>
    <t xml:space="preserve">   Приложение 1          </t>
  </si>
  <si>
    <t>"Развитие культуры на территории Артемовского городского округа до 2024 года"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</si>
</sst>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49"/>
  <sheetViews>
    <sheetView tabSelected="1" view="pageBreakPreview" zoomScale="40" zoomScaleNormal="36" zoomScaleSheetLayoutView="40" workbookViewId="0" topLeftCell="A1">
      <pane ySplit="17" topLeftCell="A18" activePane="bottomLeft" state="frozen"/>
      <selection pane="topLeft" activeCell="B1" sqref="B1"/>
      <selection pane="bottomLeft" activeCell="G7" sqref="G7:J7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2" spans="1:11" ht="33" customHeight="1">
      <c r="A2" s="25"/>
      <c r="B2" s="26"/>
      <c r="C2" s="27"/>
      <c r="E2" s="59"/>
      <c r="F2" s="59"/>
      <c r="G2" s="76" t="s">
        <v>108</v>
      </c>
      <c r="H2" s="76"/>
      <c r="I2" s="76"/>
      <c r="J2" s="76"/>
      <c r="K2" s="4"/>
    </row>
    <row r="3" spans="1:11" ht="33" customHeight="1">
      <c r="A3" s="25"/>
      <c r="B3" s="26"/>
      <c r="C3" s="27"/>
      <c r="E3" s="59"/>
      <c r="F3" s="59"/>
      <c r="G3" s="76" t="s">
        <v>103</v>
      </c>
      <c r="H3" s="76"/>
      <c r="I3" s="76"/>
      <c r="J3" s="76"/>
      <c r="K3" s="4"/>
    </row>
    <row r="4" spans="1:11" ht="66.75" customHeight="1">
      <c r="A4" s="25"/>
      <c r="B4" s="26"/>
      <c r="C4" s="27"/>
      <c r="D4" s="59"/>
      <c r="E4" s="59"/>
      <c r="F4" s="59"/>
      <c r="G4" s="76" t="s">
        <v>109</v>
      </c>
      <c r="H4" s="76"/>
      <c r="I4" s="76"/>
      <c r="J4" s="76"/>
      <c r="K4" s="4"/>
    </row>
    <row r="5" spans="1:11" ht="66.75" customHeight="1">
      <c r="A5" s="25"/>
      <c r="B5" s="26"/>
      <c r="C5" s="27"/>
      <c r="D5" s="59"/>
      <c r="E5" s="59"/>
      <c r="F5" s="59"/>
      <c r="G5" s="76" t="s">
        <v>104</v>
      </c>
      <c r="H5" s="76"/>
      <c r="I5" s="76"/>
      <c r="J5" s="76"/>
      <c r="K5" s="4"/>
    </row>
    <row r="6" spans="1:11" ht="31.5" customHeight="1">
      <c r="A6" s="25"/>
      <c r="B6" s="26"/>
      <c r="C6" s="27"/>
      <c r="D6" s="28"/>
      <c r="E6" s="28"/>
      <c r="F6" s="28"/>
      <c r="G6" s="76" t="s">
        <v>105</v>
      </c>
      <c r="H6" s="76"/>
      <c r="I6" s="76"/>
      <c r="J6" s="76"/>
      <c r="K6" s="4"/>
    </row>
    <row r="7" spans="1:11" ht="33">
      <c r="A7" s="25"/>
      <c r="B7" s="26"/>
      <c r="C7" s="27"/>
      <c r="D7" s="26"/>
      <c r="E7" s="26"/>
      <c r="F7" s="26"/>
      <c r="G7" s="76" t="s">
        <v>106</v>
      </c>
      <c r="H7" s="76"/>
      <c r="I7" s="76"/>
      <c r="J7" s="76"/>
      <c r="K7" s="4"/>
    </row>
    <row r="8" spans="1:11" ht="33">
      <c r="A8" s="25"/>
      <c r="B8" s="26"/>
      <c r="C8" s="27"/>
      <c r="D8" s="28"/>
      <c r="E8" s="28"/>
      <c r="F8" s="28"/>
      <c r="G8" s="76" t="s">
        <v>107</v>
      </c>
      <c r="H8" s="76"/>
      <c r="I8" s="76"/>
      <c r="J8" s="76"/>
      <c r="K8" s="4"/>
    </row>
    <row r="9" spans="1:11" ht="33">
      <c r="A9" s="25"/>
      <c r="B9" s="26"/>
      <c r="C9" s="27"/>
      <c r="D9" s="76"/>
      <c r="E9" s="76"/>
      <c r="F9" s="76"/>
      <c r="G9" s="76"/>
      <c r="H9" s="76"/>
      <c r="I9" s="76"/>
      <c r="J9" s="76"/>
      <c r="K9" s="4"/>
    </row>
    <row r="10" spans="1:11" ht="33">
      <c r="A10" s="29"/>
      <c r="B10" s="30"/>
      <c r="C10" s="31"/>
      <c r="D10" s="63"/>
      <c r="E10" s="63"/>
      <c r="F10" s="63"/>
      <c r="G10" s="63"/>
      <c r="H10" s="63"/>
      <c r="I10" s="63"/>
      <c r="J10" s="63"/>
      <c r="K10" s="4"/>
    </row>
    <row r="11" spans="1:11" ht="110.25" customHeight="1">
      <c r="A11" s="64" t="s">
        <v>77</v>
      </c>
      <c r="B11" s="65"/>
      <c r="C11" s="65"/>
      <c r="D11" s="65"/>
      <c r="E11" s="65"/>
      <c r="F11" s="65"/>
      <c r="G11" s="65"/>
      <c r="H11" s="65"/>
      <c r="I11" s="65"/>
      <c r="J11" s="65"/>
      <c r="K11" s="5"/>
    </row>
    <row r="12" spans="1:12" s="17" customFormat="1" ht="42" customHeight="1">
      <c r="A12" s="66" t="s">
        <v>3</v>
      </c>
      <c r="B12" s="66" t="s">
        <v>52</v>
      </c>
      <c r="C12" s="67" t="s">
        <v>0</v>
      </c>
      <c r="D12" s="68"/>
      <c r="E12" s="68"/>
      <c r="F12" s="68"/>
      <c r="G12" s="68"/>
      <c r="H12" s="68"/>
      <c r="I12" s="69"/>
      <c r="J12" s="66" t="s">
        <v>53</v>
      </c>
      <c r="K12" s="23"/>
      <c r="L12" s="22"/>
    </row>
    <row r="13" spans="1:12" s="17" customFormat="1" ht="17.25" customHeight="1">
      <c r="A13" s="66"/>
      <c r="B13" s="66"/>
      <c r="C13" s="70"/>
      <c r="D13" s="71"/>
      <c r="E13" s="71"/>
      <c r="F13" s="71"/>
      <c r="G13" s="71"/>
      <c r="H13" s="71"/>
      <c r="I13" s="72"/>
      <c r="J13" s="66"/>
      <c r="K13" s="23"/>
      <c r="L13" s="22"/>
    </row>
    <row r="14" spans="1:12" s="17" customFormat="1" ht="17.25" customHeight="1">
      <c r="A14" s="66"/>
      <c r="B14" s="66"/>
      <c r="C14" s="70"/>
      <c r="D14" s="71"/>
      <c r="E14" s="71"/>
      <c r="F14" s="71"/>
      <c r="G14" s="71"/>
      <c r="H14" s="71"/>
      <c r="I14" s="72"/>
      <c r="J14" s="66"/>
      <c r="K14" s="23"/>
      <c r="L14" s="22"/>
    </row>
    <row r="15" spans="1:12" s="17" customFormat="1" ht="17.25" customHeight="1">
      <c r="A15" s="66"/>
      <c r="B15" s="66"/>
      <c r="C15" s="73"/>
      <c r="D15" s="74"/>
      <c r="E15" s="74"/>
      <c r="F15" s="74"/>
      <c r="G15" s="74"/>
      <c r="H15" s="74"/>
      <c r="I15" s="75"/>
      <c r="J15" s="66"/>
      <c r="K15" s="23"/>
      <c r="L15" s="22"/>
    </row>
    <row r="16" spans="1:12" s="17" customFormat="1" ht="135.75" customHeight="1">
      <c r="A16" s="66"/>
      <c r="B16" s="66"/>
      <c r="C16" s="33" t="s">
        <v>51</v>
      </c>
      <c r="D16" s="33">
        <v>2019</v>
      </c>
      <c r="E16" s="33">
        <v>2020</v>
      </c>
      <c r="F16" s="33">
        <v>2021</v>
      </c>
      <c r="G16" s="33">
        <v>2022</v>
      </c>
      <c r="H16" s="33">
        <v>2023</v>
      </c>
      <c r="I16" s="33">
        <v>2024</v>
      </c>
      <c r="J16" s="66"/>
      <c r="K16" s="24"/>
      <c r="L16" s="22"/>
    </row>
    <row r="17" spans="1:11" ht="33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6"/>
    </row>
    <row r="18" spans="1:13" ht="139.5" customHeight="1">
      <c r="A18" s="34">
        <v>1</v>
      </c>
      <c r="B18" s="35" t="s">
        <v>61</v>
      </c>
      <c r="C18" s="60">
        <f>SUM(D18:I18)</f>
        <v>1326685.09</v>
      </c>
      <c r="D18" s="60">
        <f aca="true" t="shared" si="0" ref="D18:I18">SUM(D19:D21)</f>
        <v>184766.10000000003</v>
      </c>
      <c r="E18" s="60">
        <f t="shared" si="0"/>
        <v>187058</v>
      </c>
      <c r="F18" s="60">
        <f t="shared" si="0"/>
        <v>194458</v>
      </c>
      <c r="G18" s="60">
        <f t="shared" si="0"/>
        <v>238653.2</v>
      </c>
      <c r="H18" s="60">
        <f t="shared" si="0"/>
        <v>253996.23000000004</v>
      </c>
      <c r="I18" s="60">
        <f t="shared" si="0"/>
        <v>267753.56000000006</v>
      </c>
      <c r="J18" s="34" t="s">
        <v>2</v>
      </c>
      <c r="K18" s="7"/>
      <c r="L18" s="2"/>
      <c r="M18" s="2"/>
    </row>
    <row r="19" spans="1:13" ht="33">
      <c r="A19" s="34">
        <v>2</v>
      </c>
      <c r="B19" s="36" t="s">
        <v>4</v>
      </c>
      <c r="C19" s="61">
        <f>SUM(D19:I19)</f>
        <v>0</v>
      </c>
      <c r="D19" s="61">
        <f aca="true" t="shared" si="1" ref="D19:I19">D31+D114+D154+D194+D200+D205+D210+D230+D215+D221</f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34"/>
      <c r="K19" s="7"/>
      <c r="L19" s="2"/>
      <c r="M19" s="2"/>
    </row>
    <row r="20" spans="1:13" ht="33">
      <c r="A20" s="34">
        <v>3</v>
      </c>
      <c r="B20" s="36" t="s">
        <v>1</v>
      </c>
      <c r="C20" s="61">
        <f>SUM(D20:I20)</f>
        <v>0</v>
      </c>
      <c r="D20" s="61">
        <f aca="true" t="shared" si="2" ref="D20:I20">D32+D115+D155+D206+D195+D201+D211+D216+D222+D231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4</v>
      </c>
      <c r="B21" s="36" t="s">
        <v>5</v>
      </c>
      <c r="C21" s="61">
        <f>SUM(D21:I21)</f>
        <v>1326685.09</v>
      </c>
      <c r="D21" s="61">
        <f aca="true" t="shared" si="3" ref="D21:I21">D22+D26</f>
        <v>184766.10000000003</v>
      </c>
      <c r="E21" s="61">
        <f t="shared" si="3"/>
        <v>187058</v>
      </c>
      <c r="F21" s="61">
        <f t="shared" si="3"/>
        <v>194458</v>
      </c>
      <c r="G21" s="61">
        <f t="shared" si="3"/>
        <v>238653.2</v>
      </c>
      <c r="H21" s="61">
        <f t="shared" si="3"/>
        <v>253996.23000000004</v>
      </c>
      <c r="I21" s="61">
        <f t="shared" si="3"/>
        <v>267753.56000000006</v>
      </c>
      <c r="J21" s="34"/>
      <c r="K21" s="7"/>
      <c r="L21" s="2"/>
      <c r="M21" s="2"/>
    </row>
    <row r="22" spans="1:13" ht="33">
      <c r="A22" s="34">
        <v>5</v>
      </c>
      <c r="B22" s="36" t="s">
        <v>80</v>
      </c>
      <c r="C22" s="61">
        <f>C23+C24+C25</f>
        <v>6926.369</v>
      </c>
      <c r="D22" s="61">
        <f aca="true" t="shared" si="4" ref="D22:I22">D23+D24+D25</f>
        <v>6926.369</v>
      </c>
      <c r="E22" s="61">
        <f t="shared" si="4"/>
        <v>0</v>
      </c>
      <c r="F22" s="61">
        <f t="shared" si="4"/>
        <v>0</v>
      </c>
      <c r="G22" s="61">
        <f t="shared" si="4"/>
        <v>0</v>
      </c>
      <c r="H22" s="61">
        <f t="shared" si="4"/>
        <v>0</v>
      </c>
      <c r="I22" s="61">
        <f t="shared" si="4"/>
        <v>0</v>
      </c>
      <c r="J22" s="34"/>
      <c r="K22" s="7"/>
      <c r="L22" s="2"/>
      <c r="M22" s="2"/>
    </row>
    <row r="23" spans="1:13" ht="33">
      <c r="A23" s="34">
        <v>6</v>
      </c>
      <c r="B23" s="36" t="s">
        <v>4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7</v>
      </c>
      <c r="B24" s="36" t="s">
        <v>1</v>
      </c>
      <c r="C24" s="61">
        <f>SUM(D24:I24)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34"/>
      <c r="K24" s="7"/>
      <c r="L24" s="2"/>
      <c r="M24" s="2"/>
    </row>
    <row r="25" spans="1:13" ht="33">
      <c r="A25" s="34">
        <v>8</v>
      </c>
      <c r="B25" s="36" t="s">
        <v>5</v>
      </c>
      <c r="C25" s="61">
        <f>SUM(D25:I25)</f>
        <v>6926.369</v>
      </c>
      <c r="D25" s="61">
        <v>6926.369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34"/>
      <c r="K25" s="7"/>
      <c r="L25" s="2"/>
      <c r="M25" s="2"/>
    </row>
    <row r="26" spans="1:13" ht="33">
      <c r="A26" s="34">
        <v>9</v>
      </c>
      <c r="B26" s="36" t="s">
        <v>81</v>
      </c>
      <c r="C26" s="61">
        <f>SUM(C27:C29)</f>
        <v>1319758.7210000001</v>
      </c>
      <c r="D26" s="61">
        <f aca="true" t="shared" si="5" ref="D26:I26">SUM(D27:D29)</f>
        <v>177839.73100000003</v>
      </c>
      <c r="E26" s="61">
        <f t="shared" si="5"/>
        <v>187058</v>
      </c>
      <c r="F26" s="61">
        <f t="shared" si="5"/>
        <v>194458</v>
      </c>
      <c r="G26" s="61">
        <f t="shared" si="5"/>
        <v>238653.2</v>
      </c>
      <c r="H26" s="61">
        <f t="shared" si="5"/>
        <v>253996.23000000004</v>
      </c>
      <c r="I26" s="61">
        <f t="shared" si="5"/>
        <v>267753.56000000006</v>
      </c>
      <c r="J26" s="34"/>
      <c r="K26" s="7"/>
      <c r="L26" s="2"/>
      <c r="M26" s="2"/>
    </row>
    <row r="27" spans="1:13" ht="33">
      <c r="A27" s="34">
        <v>10</v>
      </c>
      <c r="B27" s="36" t="s">
        <v>4</v>
      </c>
      <c r="C27" s="61">
        <f>SUM(D27:I27)</f>
        <v>0</v>
      </c>
      <c r="D27" s="61">
        <f aca="true" t="shared" si="6" ref="D27:I27">D31+D114+D154+D194+D200+D205+D210+D230+D215+D221</f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61">
        <f t="shared" si="6"/>
        <v>0</v>
      </c>
      <c r="I27" s="61">
        <f t="shared" si="6"/>
        <v>0</v>
      </c>
      <c r="J27" s="34"/>
      <c r="K27" s="7"/>
      <c r="L27" s="2"/>
      <c r="M27" s="2"/>
    </row>
    <row r="28" spans="1:13" ht="33">
      <c r="A28" s="34">
        <v>11</v>
      </c>
      <c r="B28" s="36" t="s">
        <v>1</v>
      </c>
      <c r="C28" s="61">
        <f>SUM(D28:I28)</f>
        <v>0</v>
      </c>
      <c r="D28" s="61">
        <f aca="true" t="shared" si="7" ref="D28:I28">D32+D115+D155+D206+D195+D201+D211+D216+D222+D231</f>
        <v>0</v>
      </c>
      <c r="E28" s="61">
        <f t="shared" si="7"/>
        <v>0</v>
      </c>
      <c r="F28" s="61">
        <f t="shared" si="7"/>
        <v>0</v>
      </c>
      <c r="G28" s="61">
        <f t="shared" si="7"/>
        <v>0</v>
      </c>
      <c r="H28" s="61">
        <f t="shared" si="7"/>
        <v>0</v>
      </c>
      <c r="I28" s="61">
        <f t="shared" si="7"/>
        <v>0</v>
      </c>
      <c r="J28" s="34"/>
      <c r="K28" s="7"/>
      <c r="L28" s="2"/>
      <c r="M28" s="2"/>
    </row>
    <row r="29" spans="1:13" ht="33">
      <c r="A29" s="34">
        <v>12</v>
      </c>
      <c r="B29" s="36" t="s">
        <v>5</v>
      </c>
      <c r="C29" s="61">
        <f>SUM(D29:I29)</f>
        <v>1319758.7210000001</v>
      </c>
      <c r="D29" s="61">
        <f aca="true" t="shared" si="8" ref="D29:I29">D33+D116+D161+D196++D202+D207+D212+D232+D217+D223+D240+D244+D23</f>
        <v>177839.73100000003</v>
      </c>
      <c r="E29" s="61">
        <f t="shared" si="8"/>
        <v>187058</v>
      </c>
      <c r="F29" s="61">
        <f t="shared" si="8"/>
        <v>194458</v>
      </c>
      <c r="G29" s="61">
        <f t="shared" si="8"/>
        <v>238653.2</v>
      </c>
      <c r="H29" s="61">
        <f t="shared" si="8"/>
        <v>253996.23000000004</v>
      </c>
      <c r="I29" s="61">
        <f t="shared" si="8"/>
        <v>267753.56000000006</v>
      </c>
      <c r="J29" s="34"/>
      <c r="K29" s="7"/>
      <c r="L29" s="2"/>
      <c r="M29" s="2"/>
    </row>
    <row r="30" spans="1:13" s="11" customFormat="1" ht="315.75" customHeight="1">
      <c r="A30" s="32">
        <v>13</v>
      </c>
      <c r="B30" s="35" t="s">
        <v>67</v>
      </c>
      <c r="C30" s="60">
        <f>SUM(C31:C33)</f>
        <v>68749.208</v>
      </c>
      <c r="D30" s="60">
        <f aca="true" t="shared" si="9" ref="D30:I30">SUM(D31:D33)</f>
        <v>201.827</v>
      </c>
      <c r="E30" s="60">
        <f t="shared" si="9"/>
        <v>191.827</v>
      </c>
      <c r="F30" s="60">
        <f t="shared" si="9"/>
        <v>136.88400000000001</v>
      </c>
      <c r="G30" s="60">
        <f t="shared" si="9"/>
        <v>27172.89</v>
      </c>
      <c r="H30" s="60">
        <f t="shared" si="9"/>
        <v>24172.89</v>
      </c>
      <c r="I30" s="60">
        <f t="shared" si="9"/>
        <v>16872.89</v>
      </c>
      <c r="J30" s="32" t="s">
        <v>2</v>
      </c>
      <c r="K30" s="9"/>
      <c r="L30" s="10"/>
      <c r="M30" s="10"/>
    </row>
    <row r="31" spans="1:13" s="14" customFormat="1" ht="33">
      <c r="A31" s="34">
        <v>14</v>
      </c>
      <c r="B31" s="36" t="s">
        <v>4</v>
      </c>
      <c r="C31" s="61">
        <f>SUM(D31:I31)</f>
        <v>0</v>
      </c>
      <c r="D31" s="61">
        <f aca="true" t="shared" si="10" ref="D31:I32">D41+D48+D56+D66+D73+D82+D92+D102+D110</f>
        <v>0</v>
      </c>
      <c r="E31" s="61">
        <f t="shared" si="10"/>
        <v>0</v>
      </c>
      <c r="F31" s="61">
        <f t="shared" si="10"/>
        <v>0</v>
      </c>
      <c r="G31" s="61">
        <f t="shared" si="10"/>
        <v>0</v>
      </c>
      <c r="H31" s="61">
        <f t="shared" si="10"/>
        <v>0</v>
      </c>
      <c r="I31" s="61">
        <f t="shared" si="10"/>
        <v>0</v>
      </c>
      <c r="J31" s="37"/>
      <c r="K31" s="12"/>
      <c r="L31" s="13"/>
      <c r="M31" s="13"/>
    </row>
    <row r="32" spans="1:13" s="14" customFormat="1" ht="33">
      <c r="A32" s="34">
        <v>15</v>
      </c>
      <c r="B32" s="36" t="s">
        <v>1</v>
      </c>
      <c r="C32" s="61">
        <f aca="true" t="shared" si="11" ref="C32:C95">SUM(D32:I32)</f>
        <v>0</v>
      </c>
      <c r="D32" s="61">
        <f t="shared" si="10"/>
        <v>0</v>
      </c>
      <c r="E32" s="61">
        <f t="shared" si="10"/>
        <v>0</v>
      </c>
      <c r="F32" s="61">
        <f t="shared" si="10"/>
        <v>0</v>
      </c>
      <c r="G32" s="61">
        <f t="shared" si="10"/>
        <v>0</v>
      </c>
      <c r="H32" s="61">
        <f t="shared" si="10"/>
        <v>0</v>
      </c>
      <c r="I32" s="61">
        <f t="shared" si="10"/>
        <v>0</v>
      </c>
      <c r="J32" s="37"/>
      <c r="K32" s="12"/>
      <c r="L32" s="13"/>
      <c r="M32" s="13"/>
    </row>
    <row r="33" spans="1:13" s="14" customFormat="1" ht="66">
      <c r="A33" s="34">
        <v>16</v>
      </c>
      <c r="B33" s="36" t="s">
        <v>59</v>
      </c>
      <c r="C33" s="61">
        <f t="shared" si="11"/>
        <v>68749.208</v>
      </c>
      <c r="D33" s="61">
        <f aca="true" t="shared" si="12" ref="D33:I33">D34+D44+D51+D59+D69+D76+D85+D95+D105</f>
        <v>201.827</v>
      </c>
      <c r="E33" s="61">
        <f t="shared" si="12"/>
        <v>191.827</v>
      </c>
      <c r="F33" s="61">
        <f t="shared" si="12"/>
        <v>136.88400000000001</v>
      </c>
      <c r="G33" s="61">
        <f t="shared" si="12"/>
        <v>27172.89</v>
      </c>
      <c r="H33" s="61">
        <f t="shared" si="12"/>
        <v>24172.89</v>
      </c>
      <c r="I33" s="61">
        <f t="shared" si="12"/>
        <v>16872.89</v>
      </c>
      <c r="J33" s="37"/>
      <c r="K33" s="12"/>
      <c r="L33" s="13"/>
      <c r="M33" s="13"/>
    </row>
    <row r="34" spans="1:13" s="17" customFormat="1" ht="33">
      <c r="A34" s="34">
        <v>17</v>
      </c>
      <c r="B34" s="36" t="s">
        <v>55</v>
      </c>
      <c r="C34" s="61">
        <f t="shared" si="11"/>
        <v>20557.5</v>
      </c>
      <c r="D34" s="61">
        <v>57.5</v>
      </c>
      <c r="E34" s="61">
        <v>0</v>
      </c>
      <c r="F34" s="61">
        <v>0</v>
      </c>
      <c r="G34" s="61">
        <v>7000</v>
      </c>
      <c r="H34" s="61">
        <v>8000</v>
      </c>
      <c r="I34" s="61">
        <v>5500</v>
      </c>
      <c r="J34" s="41" t="s">
        <v>82</v>
      </c>
      <c r="K34" s="20"/>
      <c r="L34" s="16"/>
      <c r="M34" s="16"/>
    </row>
    <row r="35" spans="1:13" s="17" customFormat="1" ht="165" customHeight="1" hidden="1" outlineLevel="1">
      <c r="A35" s="34"/>
      <c r="B35" s="36" t="s">
        <v>10</v>
      </c>
      <c r="C35" s="61">
        <f t="shared" si="11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11</v>
      </c>
      <c r="C36" s="61">
        <f t="shared" si="11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165" customHeight="1" hidden="1" outlineLevel="1">
      <c r="A37" s="34"/>
      <c r="B37" s="36" t="s">
        <v>12</v>
      </c>
      <c r="C37" s="61">
        <f t="shared" si="11"/>
        <v>0</v>
      </c>
      <c r="D37" s="61"/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165" customHeight="1" hidden="1" outlineLevel="1">
      <c r="A38" s="34"/>
      <c r="B38" s="36" t="s">
        <v>13</v>
      </c>
      <c r="C38" s="61">
        <f t="shared" si="11"/>
        <v>0</v>
      </c>
      <c r="D38" s="61"/>
      <c r="E38" s="61"/>
      <c r="F38" s="61"/>
      <c r="G38" s="61"/>
      <c r="H38" s="61"/>
      <c r="I38" s="61"/>
      <c r="J38" s="41"/>
      <c r="K38" s="20"/>
      <c r="L38" s="16"/>
      <c r="M38" s="16"/>
    </row>
    <row r="39" spans="1:13" s="17" customFormat="1" ht="99" customHeight="1" hidden="1" outlineLevel="1">
      <c r="A39" s="34"/>
      <c r="B39" s="36" t="s">
        <v>14</v>
      </c>
      <c r="C39" s="61">
        <f t="shared" si="11"/>
        <v>3835.8</v>
      </c>
      <c r="D39" s="61">
        <f>3335.8+500</f>
        <v>3835.8</v>
      </c>
      <c r="E39" s="61"/>
      <c r="F39" s="61"/>
      <c r="G39" s="61"/>
      <c r="H39" s="61"/>
      <c r="I39" s="61"/>
      <c r="J39" s="41"/>
      <c r="K39" s="20"/>
      <c r="L39" s="16"/>
      <c r="M39" s="16"/>
    </row>
    <row r="40" spans="1:13" s="17" customFormat="1" ht="99" customHeight="1" hidden="1" outlineLevel="1">
      <c r="A40" s="34"/>
      <c r="B40" s="36" t="s">
        <v>15</v>
      </c>
      <c r="C40" s="61">
        <f t="shared" si="11"/>
        <v>2400</v>
      </c>
      <c r="D40" s="61"/>
      <c r="E40" s="61">
        <f>400+500+1500</f>
        <v>2400</v>
      </c>
      <c r="F40" s="61"/>
      <c r="G40" s="61"/>
      <c r="H40" s="61"/>
      <c r="I40" s="61"/>
      <c r="J40" s="41"/>
      <c r="K40" s="20"/>
      <c r="L40" s="16"/>
      <c r="M40" s="16"/>
    </row>
    <row r="41" spans="1:13" s="19" customFormat="1" ht="33" customHeight="1" hidden="1" outlineLevel="1" collapsed="1">
      <c r="A41" s="37"/>
      <c r="B41" s="38" t="s">
        <v>4</v>
      </c>
      <c r="C41" s="61">
        <f t="shared" si="11"/>
        <v>0</v>
      </c>
      <c r="D41" s="62"/>
      <c r="E41" s="62"/>
      <c r="F41" s="62"/>
      <c r="G41" s="62"/>
      <c r="H41" s="62"/>
      <c r="I41" s="62"/>
      <c r="J41" s="42"/>
      <c r="K41" s="21"/>
      <c r="L41" s="18"/>
      <c r="M41" s="18"/>
    </row>
    <row r="42" spans="1:13" s="19" customFormat="1" ht="33" customHeight="1" hidden="1" outlineLevel="1">
      <c r="A42" s="37"/>
      <c r="B42" s="38" t="s">
        <v>1</v>
      </c>
      <c r="C42" s="61">
        <f t="shared" si="11"/>
        <v>0</v>
      </c>
      <c r="D42" s="62"/>
      <c r="E42" s="62"/>
      <c r="F42" s="62"/>
      <c r="G42" s="62"/>
      <c r="H42" s="62"/>
      <c r="I42" s="62"/>
      <c r="J42" s="42"/>
      <c r="K42" s="21"/>
      <c r="L42" s="18"/>
      <c r="M42" s="18"/>
    </row>
    <row r="43" spans="1:13" s="19" customFormat="1" ht="33" customHeight="1" hidden="1" outlineLevel="1">
      <c r="A43" s="37"/>
      <c r="B43" s="38" t="s">
        <v>5</v>
      </c>
      <c r="C43" s="61">
        <f t="shared" si="11"/>
        <v>6235.8</v>
      </c>
      <c r="D43" s="62">
        <v>3835.8</v>
      </c>
      <c r="E43" s="62">
        <v>2400</v>
      </c>
      <c r="F43" s="62"/>
      <c r="G43" s="62"/>
      <c r="H43" s="62"/>
      <c r="I43" s="62"/>
      <c r="J43" s="42"/>
      <c r="K43" s="21"/>
      <c r="L43" s="18"/>
      <c r="M43" s="18"/>
    </row>
    <row r="44" spans="1:13" s="17" customFormat="1" ht="33" collapsed="1">
      <c r="A44" s="34">
        <v>18</v>
      </c>
      <c r="B44" s="36" t="s">
        <v>56</v>
      </c>
      <c r="C44" s="61">
        <f t="shared" si="11"/>
        <v>13114.33</v>
      </c>
      <c r="D44" s="61">
        <v>7.8</v>
      </c>
      <c r="E44" s="61">
        <v>7.8</v>
      </c>
      <c r="F44" s="61">
        <v>7.8</v>
      </c>
      <c r="G44" s="61">
        <f>30.31+6000</f>
        <v>6030.31</v>
      </c>
      <c r="H44" s="61">
        <f>30.31+5000</f>
        <v>5030.31</v>
      </c>
      <c r="I44" s="61">
        <f>30.31+2000</f>
        <v>2030.31</v>
      </c>
      <c r="J44" s="41" t="s">
        <v>82</v>
      </c>
      <c r="K44" s="20"/>
      <c r="L44" s="16"/>
      <c r="M44" s="16"/>
    </row>
    <row r="45" spans="1:13" s="17" customFormat="1" ht="99" customHeight="1" hidden="1" outlineLevel="1">
      <c r="A45" s="34"/>
      <c r="B45" s="36" t="s">
        <v>16</v>
      </c>
      <c r="C45" s="61">
        <f t="shared" si="11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132" customHeight="1" hidden="1" outlineLevel="1">
      <c r="A46" s="34"/>
      <c r="B46" s="36" t="s">
        <v>17</v>
      </c>
      <c r="C46" s="61">
        <f t="shared" si="11"/>
        <v>0</v>
      </c>
      <c r="D46" s="61"/>
      <c r="E46" s="61"/>
      <c r="F46" s="61"/>
      <c r="G46" s="61"/>
      <c r="H46" s="61"/>
      <c r="I46" s="61"/>
      <c r="J46" s="43"/>
      <c r="K46" s="20"/>
      <c r="L46" s="16"/>
      <c r="M46" s="16"/>
    </row>
    <row r="47" spans="1:13" s="17" customFormat="1" ht="66" customHeight="1" hidden="1" outlineLevel="1">
      <c r="A47" s="34"/>
      <c r="B47" s="36" t="s">
        <v>18</v>
      </c>
      <c r="C47" s="61">
        <f t="shared" si="11"/>
        <v>0</v>
      </c>
      <c r="D47" s="61"/>
      <c r="E47" s="61"/>
      <c r="F47" s="61"/>
      <c r="G47" s="61"/>
      <c r="H47" s="61"/>
      <c r="I47" s="61"/>
      <c r="J47" s="43"/>
      <c r="K47" s="20"/>
      <c r="L47" s="16"/>
      <c r="M47" s="16"/>
    </row>
    <row r="48" spans="1:13" s="17" customFormat="1" ht="33" customHeight="1" hidden="1" outlineLevel="1" collapsed="1">
      <c r="A48" s="34"/>
      <c r="B48" s="38" t="s">
        <v>4</v>
      </c>
      <c r="C48" s="61">
        <f t="shared" si="11"/>
        <v>0</v>
      </c>
      <c r="D48" s="62"/>
      <c r="E48" s="62"/>
      <c r="F48" s="62"/>
      <c r="G48" s="62"/>
      <c r="H48" s="62"/>
      <c r="I48" s="62"/>
      <c r="J48" s="43"/>
      <c r="K48" s="20"/>
      <c r="L48" s="16"/>
      <c r="M48" s="16"/>
    </row>
    <row r="49" spans="1:13" s="17" customFormat="1" ht="33" customHeight="1" hidden="1" outlineLevel="1">
      <c r="A49" s="34"/>
      <c r="B49" s="38" t="s">
        <v>1</v>
      </c>
      <c r="C49" s="61">
        <f t="shared" si="11"/>
        <v>0</v>
      </c>
      <c r="D49" s="62"/>
      <c r="E49" s="62"/>
      <c r="F49" s="62"/>
      <c r="G49" s="62"/>
      <c r="H49" s="62"/>
      <c r="I49" s="62"/>
      <c r="J49" s="43"/>
      <c r="K49" s="20"/>
      <c r="L49" s="16"/>
      <c r="M49" s="16"/>
    </row>
    <row r="50" spans="1:13" s="17" customFormat="1" ht="33" customHeight="1" hidden="1" outlineLevel="1">
      <c r="A50" s="34"/>
      <c r="B50" s="38" t="s">
        <v>5</v>
      </c>
      <c r="C50" s="61">
        <f t="shared" si="11"/>
        <v>600</v>
      </c>
      <c r="D50" s="62">
        <v>300</v>
      </c>
      <c r="E50" s="62">
        <v>300</v>
      </c>
      <c r="F50" s="62"/>
      <c r="G50" s="62"/>
      <c r="H50" s="62"/>
      <c r="I50" s="62"/>
      <c r="J50" s="43"/>
      <c r="K50" s="20"/>
      <c r="L50" s="16"/>
      <c r="M50" s="16"/>
    </row>
    <row r="51" spans="1:13" s="17" customFormat="1" ht="66" collapsed="1">
      <c r="A51" s="34">
        <v>19</v>
      </c>
      <c r="B51" s="36" t="s">
        <v>57</v>
      </c>
      <c r="C51" s="61">
        <f t="shared" si="11"/>
        <v>12012.746</v>
      </c>
      <c r="D51" s="61">
        <v>38.753</v>
      </c>
      <c r="E51" s="61">
        <v>88.753</v>
      </c>
      <c r="F51" s="61">
        <v>33.81</v>
      </c>
      <c r="G51" s="61">
        <f>283.81+4000</f>
        <v>4283.81</v>
      </c>
      <c r="H51" s="61">
        <f>283.81+2000</f>
        <v>2283.81</v>
      </c>
      <c r="I51" s="61">
        <f>283.81+5000</f>
        <v>5283.81</v>
      </c>
      <c r="J51" s="41" t="s">
        <v>83</v>
      </c>
      <c r="K51" s="20"/>
      <c r="L51" s="16"/>
      <c r="M51" s="16"/>
    </row>
    <row r="52" spans="1:13" s="17" customFormat="1" ht="165" customHeight="1" hidden="1" outlineLevel="1">
      <c r="A52" s="34"/>
      <c r="B52" s="36" t="s">
        <v>19</v>
      </c>
      <c r="C52" s="61">
        <f t="shared" si="11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20</v>
      </c>
      <c r="C53" s="61">
        <f t="shared" si="11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66" customHeight="1" hidden="1" outlineLevel="1">
      <c r="A54" s="34"/>
      <c r="B54" s="36" t="s">
        <v>21</v>
      </c>
      <c r="C54" s="61">
        <f t="shared" si="11"/>
        <v>0</v>
      </c>
      <c r="D54" s="61"/>
      <c r="E54" s="61"/>
      <c r="F54" s="61"/>
      <c r="G54" s="61"/>
      <c r="H54" s="61"/>
      <c r="I54" s="61"/>
      <c r="J54" s="41"/>
      <c r="K54" s="20"/>
      <c r="L54" s="16"/>
      <c r="M54" s="16"/>
    </row>
    <row r="55" spans="1:13" s="17" customFormat="1" ht="33" customHeight="1" hidden="1" outlineLevel="1">
      <c r="A55" s="34"/>
      <c r="B55" s="36" t="s">
        <v>22</v>
      </c>
      <c r="C55" s="61">
        <f t="shared" si="11"/>
        <v>0</v>
      </c>
      <c r="D55" s="61"/>
      <c r="E55" s="61"/>
      <c r="F55" s="61"/>
      <c r="G55" s="61"/>
      <c r="H55" s="61"/>
      <c r="I55" s="61"/>
      <c r="J55" s="41"/>
      <c r="K55" s="20"/>
      <c r="L55" s="16"/>
      <c r="M55" s="16"/>
    </row>
    <row r="56" spans="1:13" s="17" customFormat="1" ht="33" customHeight="1" hidden="1" outlineLevel="1" collapsed="1">
      <c r="A56" s="34"/>
      <c r="B56" s="38" t="s">
        <v>4</v>
      </c>
      <c r="C56" s="61">
        <f t="shared" si="11"/>
        <v>0</v>
      </c>
      <c r="D56" s="62"/>
      <c r="E56" s="62"/>
      <c r="F56" s="62"/>
      <c r="G56" s="62"/>
      <c r="H56" s="62"/>
      <c r="I56" s="62"/>
      <c r="J56" s="41"/>
      <c r="K56" s="20"/>
      <c r="L56" s="16"/>
      <c r="M56" s="16"/>
    </row>
    <row r="57" spans="1:13" s="17" customFormat="1" ht="33" customHeight="1" hidden="1" outlineLevel="1">
      <c r="A57" s="34"/>
      <c r="B57" s="38" t="s">
        <v>1</v>
      </c>
      <c r="C57" s="61">
        <f t="shared" si="11"/>
        <v>0</v>
      </c>
      <c r="D57" s="62"/>
      <c r="E57" s="62"/>
      <c r="F57" s="62"/>
      <c r="G57" s="62"/>
      <c r="H57" s="62"/>
      <c r="I57" s="62"/>
      <c r="J57" s="41"/>
      <c r="K57" s="20"/>
      <c r="L57" s="16"/>
      <c r="M57" s="16"/>
    </row>
    <row r="58" spans="1:13" s="17" customFormat="1" ht="33" customHeight="1" hidden="1" outlineLevel="1">
      <c r="A58" s="34"/>
      <c r="B58" s="38" t="s">
        <v>5</v>
      </c>
      <c r="C58" s="61">
        <f t="shared" si="11"/>
        <v>400</v>
      </c>
      <c r="D58" s="62">
        <v>200</v>
      </c>
      <c r="E58" s="62">
        <v>200</v>
      </c>
      <c r="F58" s="62"/>
      <c r="G58" s="62"/>
      <c r="H58" s="62"/>
      <c r="I58" s="62"/>
      <c r="J58" s="41"/>
      <c r="K58" s="20"/>
      <c r="L58" s="16"/>
      <c r="M58" s="16"/>
    </row>
    <row r="59" spans="1:13" s="17" customFormat="1" ht="66" collapsed="1">
      <c r="A59" s="34">
        <v>20</v>
      </c>
      <c r="B59" s="36" t="s">
        <v>6</v>
      </c>
      <c r="C59" s="61">
        <f t="shared" si="11"/>
        <v>3641.174</v>
      </c>
      <c r="D59" s="61">
        <v>23.528</v>
      </c>
      <c r="E59" s="61">
        <v>23.528</v>
      </c>
      <c r="F59" s="61">
        <v>23.528</v>
      </c>
      <c r="G59" s="61">
        <v>1023.53</v>
      </c>
      <c r="H59" s="61">
        <v>2023.53</v>
      </c>
      <c r="I59" s="61">
        <v>523.53</v>
      </c>
      <c r="J59" s="41" t="s">
        <v>84</v>
      </c>
      <c r="K59" s="20"/>
      <c r="L59" s="16"/>
      <c r="M59" s="16"/>
    </row>
    <row r="60" spans="1:13" s="17" customFormat="1" ht="99" customHeight="1" hidden="1" outlineLevel="1">
      <c r="A60" s="34"/>
      <c r="B60" s="36" t="s">
        <v>23</v>
      </c>
      <c r="C60" s="61">
        <f t="shared" si="11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33" customHeight="1" hidden="1" outlineLevel="1">
      <c r="A61" s="34"/>
      <c r="B61" s="36" t="s">
        <v>24</v>
      </c>
      <c r="C61" s="61">
        <f t="shared" si="11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25</v>
      </c>
      <c r="C62" s="61">
        <f t="shared" si="11"/>
        <v>0</v>
      </c>
      <c r="D62" s="61"/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66" customHeight="1" hidden="1" outlineLevel="1">
      <c r="A63" s="34"/>
      <c r="B63" s="36" t="s">
        <v>26</v>
      </c>
      <c r="C63" s="61">
        <f t="shared" si="11"/>
        <v>0</v>
      </c>
      <c r="D63" s="61"/>
      <c r="E63" s="61"/>
      <c r="F63" s="61"/>
      <c r="G63" s="61"/>
      <c r="H63" s="61"/>
      <c r="I63" s="61"/>
      <c r="J63" s="41"/>
      <c r="K63" s="20"/>
      <c r="L63" s="16"/>
      <c r="M63" s="16"/>
    </row>
    <row r="64" spans="1:13" s="17" customFormat="1" ht="66" customHeight="1" hidden="1" outlineLevel="1">
      <c r="A64" s="34"/>
      <c r="B64" s="36" t="s">
        <v>27</v>
      </c>
      <c r="C64" s="61">
        <f t="shared" si="11"/>
        <v>700</v>
      </c>
      <c r="D64" s="61">
        <f>500+200</f>
        <v>700</v>
      </c>
      <c r="E64" s="61"/>
      <c r="F64" s="61"/>
      <c r="G64" s="61"/>
      <c r="H64" s="61"/>
      <c r="I64" s="61"/>
      <c r="J64" s="41"/>
      <c r="K64" s="20"/>
      <c r="L64" s="16"/>
      <c r="M64" s="16"/>
    </row>
    <row r="65" spans="1:13" s="17" customFormat="1" ht="33" customHeight="1" hidden="1" outlineLevel="1">
      <c r="A65" s="34"/>
      <c r="B65" s="36" t="s">
        <v>28</v>
      </c>
      <c r="C65" s="61">
        <f t="shared" si="11"/>
        <v>500</v>
      </c>
      <c r="D65" s="61"/>
      <c r="E65" s="61">
        <v>500</v>
      </c>
      <c r="F65" s="61"/>
      <c r="G65" s="61"/>
      <c r="H65" s="61"/>
      <c r="I65" s="61"/>
      <c r="J65" s="41"/>
      <c r="K65" s="20"/>
      <c r="L65" s="16"/>
      <c r="M65" s="16"/>
    </row>
    <row r="66" spans="1:13" s="17" customFormat="1" ht="33" customHeight="1" hidden="1" outlineLevel="1" collapsed="1">
      <c r="A66" s="34"/>
      <c r="B66" s="38" t="s">
        <v>4</v>
      </c>
      <c r="C66" s="61">
        <f t="shared" si="11"/>
        <v>0</v>
      </c>
      <c r="D66" s="62"/>
      <c r="E66" s="62"/>
      <c r="F66" s="62"/>
      <c r="G66" s="62"/>
      <c r="H66" s="62"/>
      <c r="I66" s="62"/>
      <c r="J66" s="41"/>
      <c r="K66" s="20"/>
      <c r="L66" s="16"/>
      <c r="M66" s="16"/>
    </row>
    <row r="67" spans="1:13" s="17" customFormat="1" ht="33" customHeight="1" hidden="1" outlineLevel="1">
      <c r="A67" s="34"/>
      <c r="B67" s="38" t="s">
        <v>1</v>
      </c>
      <c r="C67" s="61">
        <f t="shared" si="11"/>
        <v>0</v>
      </c>
      <c r="D67" s="62"/>
      <c r="E67" s="62"/>
      <c r="F67" s="62"/>
      <c r="G67" s="62"/>
      <c r="H67" s="62"/>
      <c r="I67" s="62"/>
      <c r="J67" s="41"/>
      <c r="K67" s="20"/>
      <c r="L67" s="16"/>
      <c r="M67" s="16"/>
    </row>
    <row r="68" spans="1:13" s="17" customFormat="1" ht="33" customHeight="1" hidden="1" outlineLevel="1">
      <c r="A68" s="34"/>
      <c r="B68" s="38" t="s">
        <v>5</v>
      </c>
      <c r="C68" s="61">
        <f t="shared" si="11"/>
        <v>1200</v>
      </c>
      <c r="D68" s="62">
        <f>700</f>
        <v>700</v>
      </c>
      <c r="E68" s="62">
        <v>500</v>
      </c>
      <c r="F68" s="62"/>
      <c r="G68" s="62"/>
      <c r="H68" s="62"/>
      <c r="I68" s="62"/>
      <c r="J68" s="41"/>
      <c r="K68" s="20"/>
      <c r="L68" s="16"/>
      <c r="M68" s="16"/>
    </row>
    <row r="69" spans="1:13" s="17" customFormat="1" ht="66" collapsed="1">
      <c r="A69" s="34">
        <v>21</v>
      </c>
      <c r="B69" s="36" t="s">
        <v>7</v>
      </c>
      <c r="C69" s="61">
        <f t="shared" si="11"/>
        <v>2644.0780000000004</v>
      </c>
      <c r="D69" s="61">
        <v>22.266</v>
      </c>
      <c r="E69" s="61">
        <v>22.266</v>
      </c>
      <c r="F69" s="61">
        <v>22.266</v>
      </c>
      <c r="G69" s="61">
        <v>1025.76</v>
      </c>
      <c r="H69" s="61">
        <v>1025.76</v>
      </c>
      <c r="I69" s="61">
        <v>525.76</v>
      </c>
      <c r="J69" s="41" t="s">
        <v>85</v>
      </c>
      <c r="K69" s="20"/>
      <c r="L69" s="16"/>
      <c r="M69" s="16"/>
    </row>
    <row r="70" spans="1:13" s="17" customFormat="1" ht="33" customHeight="1" hidden="1" outlineLevel="1">
      <c r="A70" s="34"/>
      <c r="B70" s="36" t="s">
        <v>29</v>
      </c>
      <c r="C70" s="61">
        <f t="shared" si="11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>
      <c r="A71" s="34"/>
      <c r="B71" s="36" t="s">
        <v>30</v>
      </c>
      <c r="C71" s="61">
        <f t="shared" si="11"/>
        <v>0</v>
      </c>
      <c r="D71" s="61"/>
      <c r="E71" s="61"/>
      <c r="F71" s="61"/>
      <c r="G71" s="61"/>
      <c r="H71" s="61"/>
      <c r="I71" s="61"/>
      <c r="J71" s="41"/>
      <c r="K71" s="20"/>
      <c r="L71" s="16"/>
      <c r="M71" s="16"/>
    </row>
    <row r="72" spans="1:13" s="17" customFormat="1" ht="33" customHeight="1" hidden="1" outlineLevel="1">
      <c r="A72" s="34"/>
      <c r="B72" s="36" t="s">
        <v>31</v>
      </c>
      <c r="C72" s="61">
        <f t="shared" si="11"/>
        <v>0</v>
      </c>
      <c r="D72" s="61"/>
      <c r="E72" s="61"/>
      <c r="F72" s="61"/>
      <c r="G72" s="61"/>
      <c r="H72" s="61"/>
      <c r="I72" s="61"/>
      <c r="J72" s="41"/>
      <c r="K72" s="20"/>
      <c r="L72" s="16"/>
      <c r="M72" s="16"/>
    </row>
    <row r="73" spans="1:13" s="17" customFormat="1" ht="33" customHeight="1" hidden="1" outlineLevel="1" collapsed="1">
      <c r="A73" s="34"/>
      <c r="B73" s="38" t="s">
        <v>4</v>
      </c>
      <c r="C73" s="61">
        <f t="shared" si="11"/>
        <v>0</v>
      </c>
      <c r="D73" s="62"/>
      <c r="E73" s="62"/>
      <c r="F73" s="62"/>
      <c r="G73" s="62"/>
      <c r="H73" s="62"/>
      <c r="I73" s="62"/>
      <c r="J73" s="41"/>
      <c r="K73" s="20"/>
      <c r="L73" s="16"/>
      <c r="M73" s="16"/>
    </row>
    <row r="74" spans="1:13" s="17" customFormat="1" ht="33" customHeight="1" hidden="1" outlineLevel="1">
      <c r="A74" s="34"/>
      <c r="B74" s="38" t="s">
        <v>1</v>
      </c>
      <c r="C74" s="61">
        <f t="shared" si="11"/>
        <v>0</v>
      </c>
      <c r="D74" s="62"/>
      <c r="E74" s="62"/>
      <c r="F74" s="62"/>
      <c r="G74" s="62"/>
      <c r="H74" s="62"/>
      <c r="I74" s="62"/>
      <c r="J74" s="41"/>
      <c r="K74" s="20"/>
      <c r="L74" s="16"/>
      <c r="M74" s="16"/>
    </row>
    <row r="75" spans="1:13" s="17" customFormat="1" ht="33" customHeight="1" hidden="1" outlineLevel="1">
      <c r="A75" s="34"/>
      <c r="B75" s="38" t="s">
        <v>5</v>
      </c>
      <c r="C75" s="61">
        <f t="shared" si="11"/>
        <v>300</v>
      </c>
      <c r="D75" s="62">
        <v>150</v>
      </c>
      <c r="E75" s="62">
        <v>150</v>
      </c>
      <c r="F75" s="62"/>
      <c r="G75" s="62"/>
      <c r="H75" s="62"/>
      <c r="I75" s="62"/>
      <c r="J75" s="41"/>
      <c r="K75" s="20"/>
      <c r="L75" s="16"/>
      <c r="M75" s="16"/>
    </row>
    <row r="76" spans="1:13" s="17" customFormat="1" ht="35.25" customHeight="1" collapsed="1">
      <c r="A76" s="34">
        <v>22</v>
      </c>
      <c r="B76" s="36" t="s">
        <v>8</v>
      </c>
      <c r="C76" s="61">
        <f t="shared" si="11"/>
        <v>7383.08</v>
      </c>
      <c r="D76" s="61">
        <v>17.18</v>
      </c>
      <c r="E76" s="61">
        <v>17.18</v>
      </c>
      <c r="F76" s="61">
        <v>17.18</v>
      </c>
      <c r="G76" s="61">
        <f>277.18+2000</f>
        <v>2277.18</v>
      </c>
      <c r="H76" s="61">
        <f>277.18+3000</f>
        <v>3277.18</v>
      </c>
      <c r="I76" s="61">
        <f>277.18+1500</f>
        <v>1777.18</v>
      </c>
      <c r="J76" s="41" t="s">
        <v>82</v>
      </c>
      <c r="K76" s="20"/>
      <c r="L76" s="16"/>
      <c r="M76" s="16"/>
    </row>
    <row r="77" spans="1:13" s="17" customFormat="1" ht="66" customHeight="1" hidden="1" outlineLevel="1">
      <c r="A77" s="34"/>
      <c r="B77" s="36" t="s">
        <v>32</v>
      </c>
      <c r="C77" s="61">
        <f t="shared" si="11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33</v>
      </c>
      <c r="C78" s="61">
        <f t="shared" si="11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34</v>
      </c>
      <c r="C79" s="61">
        <f t="shared" si="11"/>
        <v>0</v>
      </c>
      <c r="D79" s="61"/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>
      <c r="A80" s="34"/>
      <c r="B80" s="36" t="s">
        <v>35</v>
      </c>
      <c r="C80" s="61">
        <f t="shared" si="11"/>
        <v>0</v>
      </c>
      <c r="D80" s="61"/>
      <c r="E80" s="61"/>
      <c r="F80" s="61"/>
      <c r="G80" s="61"/>
      <c r="H80" s="61"/>
      <c r="I80" s="61"/>
      <c r="J80" s="44"/>
      <c r="K80" s="20"/>
      <c r="L80" s="16"/>
      <c r="M80" s="16"/>
    </row>
    <row r="81" spans="1:13" s="17" customFormat="1" ht="33" customHeight="1" hidden="1" outlineLevel="1">
      <c r="A81" s="34"/>
      <c r="B81" s="36" t="s">
        <v>36</v>
      </c>
      <c r="C81" s="61">
        <f t="shared" si="11"/>
        <v>3500</v>
      </c>
      <c r="D81" s="61">
        <v>3500</v>
      </c>
      <c r="E81" s="61"/>
      <c r="F81" s="61"/>
      <c r="G81" s="61"/>
      <c r="H81" s="61"/>
      <c r="I81" s="61"/>
      <c r="J81" s="44"/>
      <c r="K81" s="20"/>
      <c r="L81" s="16"/>
      <c r="M81" s="16"/>
    </row>
    <row r="82" spans="1:13" s="17" customFormat="1" ht="33" customHeight="1" hidden="1" outlineLevel="1" collapsed="1">
      <c r="A82" s="34"/>
      <c r="B82" s="38" t="s">
        <v>4</v>
      </c>
      <c r="C82" s="61">
        <f t="shared" si="11"/>
        <v>0</v>
      </c>
      <c r="D82" s="62"/>
      <c r="E82" s="62"/>
      <c r="F82" s="62"/>
      <c r="G82" s="62"/>
      <c r="H82" s="62"/>
      <c r="I82" s="62"/>
      <c r="J82" s="44"/>
      <c r="K82" s="20"/>
      <c r="L82" s="16"/>
      <c r="M82" s="16"/>
    </row>
    <row r="83" spans="1:13" s="17" customFormat="1" ht="33" customHeight="1" hidden="1" outlineLevel="1">
      <c r="A83" s="34"/>
      <c r="B83" s="38" t="s">
        <v>1</v>
      </c>
      <c r="C83" s="61">
        <f t="shared" si="11"/>
        <v>0</v>
      </c>
      <c r="D83" s="62"/>
      <c r="E83" s="62"/>
      <c r="F83" s="62"/>
      <c r="G83" s="62"/>
      <c r="H83" s="62"/>
      <c r="I83" s="62"/>
      <c r="J83" s="44"/>
      <c r="K83" s="20"/>
      <c r="L83" s="16"/>
      <c r="M83" s="16"/>
    </row>
    <row r="84" spans="1:13" s="17" customFormat="1" ht="33" customHeight="1" hidden="1" outlineLevel="1">
      <c r="A84" s="34"/>
      <c r="B84" s="38" t="s">
        <v>5</v>
      </c>
      <c r="C84" s="61">
        <f t="shared" si="11"/>
        <v>3700</v>
      </c>
      <c r="D84" s="62">
        <f>3500</f>
        <v>3500</v>
      </c>
      <c r="E84" s="62">
        <v>200</v>
      </c>
      <c r="F84" s="62"/>
      <c r="G84" s="62"/>
      <c r="H84" s="62"/>
      <c r="I84" s="62"/>
      <c r="J84" s="44"/>
      <c r="K84" s="20"/>
      <c r="L84" s="16"/>
      <c r="M84" s="16"/>
    </row>
    <row r="85" spans="1:13" s="17" customFormat="1" ht="69.75" customHeight="1" collapsed="1">
      <c r="A85" s="34">
        <v>23</v>
      </c>
      <c r="B85" s="39" t="s">
        <v>9</v>
      </c>
      <c r="C85" s="61">
        <f t="shared" si="11"/>
        <v>20.5</v>
      </c>
      <c r="D85" s="61">
        <v>5.5</v>
      </c>
      <c r="E85" s="61">
        <v>3</v>
      </c>
      <c r="F85" s="61">
        <v>3</v>
      </c>
      <c r="G85" s="61">
        <v>3</v>
      </c>
      <c r="H85" s="61">
        <v>3</v>
      </c>
      <c r="I85" s="61">
        <v>3</v>
      </c>
      <c r="J85" s="41" t="s">
        <v>86</v>
      </c>
      <c r="K85" s="20"/>
      <c r="L85" s="16"/>
      <c r="M85" s="16"/>
    </row>
    <row r="86" spans="1:13" s="17" customFormat="1" ht="66" customHeight="1" hidden="1" outlineLevel="1">
      <c r="A86" s="34"/>
      <c r="B86" s="39" t="s">
        <v>37</v>
      </c>
      <c r="C86" s="61">
        <f t="shared" si="11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99" customHeight="1" hidden="1" outlineLevel="1">
      <c r="A87" s="34"/>
      <c r="B87" s="39" t="s">
        <v>38</v>
      </c>
      <c r="C87" s="61">
        <f t="shared" si="11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33" customHeight="1" hidden="1" outlineLevel="1">
      <c r="A88" s="34"/>
      <c r="B88" s="39" t="s">
        <v>39</v>
      </c>
      <c r="C88" s="61">
        <f t="shared" si="11"/>
        <v>0</v>
      </c>
      <c r="D88" s="61"/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33" customHeight="1" hidden="1" outlineLevel="1">
      <c r="A89" s="34"/>
      <c r="B89" s="39" t="s">
        <v>40</v>
      </c>
      <c r="C89" s="61">
        <f t="shared" si="11"/>
        <v>0</v>
      </c>
      <c r="D89" s="61"/>
      <c r="E89" s="61"/>
      <c r="F89" s="61"/>
      <c r="G89" s="61"/>
      <c r="H89" s="61"/>
      <c r="I89" s="61"/>
      <c r="J89" s="44"/>
      <c r="K89" s="20"/>
      <c r="L89" s="16"/>
      <c r="M89" s="16"/>
    </row>
    <row r="90" spans="1:13" s="17" customFormat="1" ht="66" customHeight="1" hidden="1" outlineLevel="1">
      <c r="A90" s="34"/>
      <c r="B90" s="39" t="s">
        <v>41</v>
      </c>
      <c r="C90" s="61">
        <f t="shared" si="11"/>
        <v>260</v>
      </c>
      <c r="D90" s="61">
        <v>260</v>
      </c>
      <c r="E90" s="61"/>
      <c r="F90" s="61"/>
      <c r="G90" s="61"/>
      <c r="H90" s="61"/>
      <c r="I90" s="61"/>
      <c r="J90" s="44"/>
      <c r="K90" s="20"/>
      <c r="L90" s="16"/>
      <c r="M90" s="16"/>
    </row>
    <row r="91" spans="1:13" s="17" customFormat="1" ht="66" customHeight="1" hidden="1" outlineLevel="1">
      <c r="A91" s="34"/>
      <c r="B91" s="39" t="s">
        <v>41</v>
      </c>
      <c r="C91" s="61">
        <f t="shared" si="11"/>
        <v>260</v>
      </c>
      <c r="D91" s="61"/>
      <c r="E91" s="61">
        <v>260</v>
      </c>
      <c r="F91" s="61"/>
      <c r="G91" s="61"/>
      <c r="H91" s="61"/>
      <c r="I91" s="61"/>
      <c r="J91" s="44"/>
      <c r="K91" s="20"/>
      <c r="L91" s="16"/>
      <c r="M91" s="16"/>
    </row>
    <row r="92" spans="1:13" s="17" customFormat="1" ht="33" customHeight="1" hidden="1" outlineLevel="1" collapsed="1">
      <c r="A92" s="34"/>
      <c r="B92" s="38" t="s">
        <v>4</v>
      </c>
      <c r="C92" s="61">
        <f t="shared" si="11"/>
        <v>0</v>
      </c>
      <c r="D92" s="62"/>
      <c r="E92" s="62"/>
      <c r="F92" s="62"/>
      <c r="G92" s="62"/>
      <c r="H92" s="62"/>
      <c r="I92" s="62"/>
      <c r="J92" s="44"/>
      <c r="K92" s="20"/>
      <c r="L92" s="16"/>
      <c r="M92" s="16"/>
    </row>
    <row r="93" spans="1:13" s="17" customFormat="1" ht="33" customHeight="1" hidden="1" outlineLevel="1">
      <c r="A93" s="34"/>
      <c r="B93" s="38" t="s">
        <v>1</v>
      </c>
      <c r="C93" s="61">
        <f t="shared" si="11"/>
        <v>0</v>
      </c>
      <c r="D93" s="62"/>
      <c r="E93" s="62"/>
      <c r="F93" s="62"/>
      <c r="G93" s="62"/>
      <c r="H93" s="62"/>
      <c r="I93" s="62"/>
      <c r="J93" s="44"/>
      <c r="K93" s="20"/>
      <c r="L93" s="16"/>
      <c r="M93" s="16"/>
    </row>
    <row r="94" spans="1:13" s="17" customFormat="1" ht="33" customHeight="1" hidden="1" outlineLevel="1">
      <c r="A94" s="34"/>
      <c r="B94" s="38" t="s">
        <v>5</v>
      </c>
      <c r="C94" s="61">
        <f t="shared" si="11"/>
        <v>520</v>
      </c>
      <c r="D94" s="62">
        <f>260</f>
        <v>260</v>
      </c>
      <c r="E94" s="62">
        <v>260</v>
      </c>
      <c r="F94" s="62"/>
      <c r="G94" s="62"/>
      <c r="H94" s="62"/>
      <c r="I94" s="62"/>
      <c r="J94" s="44"/>
      <c r="K94" s="20"/>
      <c r="L94" s="16"/>
      <c r="M94" s="16"/>
    </row>
    <row r="95" spans="1:13" s="17" customFormat="1" ht="66" collapsed="1">
      <c r="A95" s="34">
        <v>24</v>
      </c>
      <c r="B95" s="39" t="s">
        <v>72</v>
      </c>
      <c r="C95" s="61">
        <f t="shared" si="11"/>
        <v>4781</v>
      </c>
      <c r="D95" s="61">
        <v>13.5</v>
      </c>
      <c r="E95" s="61">
        <v>13.5</v>
      </c>
      <c r="F95" s="61">
        <v>13.5</v>
      </c>
      <c r="G95" s="61">
        <f>13.5+3000</f>
        <v>3013.5</v>
      </c>
      <c r="H95" s="61">
        <f>13.5+1000</f>
        <v>1013.5</v>
      </c>
      <c r="I95" s="61">
        <f>13.5+700</f>
        <v>713.5</v>
      </c>
      <c r="J95" s="41" t="s">
        <v>87</v>
      </c>
      <c r="K95" s="20"/>
      <c r="L95" s="16"/>
      <c r="M95" s="16"/>
    </row>
    <row r="96" spans="1:13" s="17" customFormat="1" ht="132" customHeight="1" hidden="1" outlineLevel="1">
      <c r="A96" s="34"/>
      <c r="B96" s="39" t="s">
        <v>42</v>
      </c>
      <c r="C96" s="61">
        <f aca="true" t="shared" si="13" ref="C96:C112">SUM(D96:I96)</f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132" customHeight="1" hidden="1" outlineLevel="1">
      <c r="A97" s="34"/>
      <c r="B97" s="39" t="s">
        <v>43</v>
      </c>
      <c r="C97" s="61">
        <f t="shared" si="13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44</v>
      </c>
      <c r="C98" s="61">
        <f t="shared" si="13"/>
        <v>0</v>
      </c>
      <c r="D98" s="61"/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66" customHeight="1" hidden="1" outlineLevel="1">
      <c r="A99" s="34"/>
      <c r="B99" s="39" t="s">
        <v>45</v>
      </c>
      <c r="C99" s="61">
        <f t="shared" si="13"/>
        <v>0</v>
      </c>
      <c r="D99" s="61"/>
      <c r="E99" s="61"/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>
      <c r="A100" s="34"/>
      <c r="B100" s="39" t="s">
        <v>46</v>
      </c>
      <c r="C100" s="61">
        <f t="shared" si="13"/>
        <v>200</v>
      </c>
      <c r="D100" s="61">
        <v>200</v>
      </c>
      <c r="E100" s="61"/>
      <c r="F100" s="61"/>
      <c r="G100" s="61"/>
      <c r="H100" s="61"/>
      <c r="I100" s="61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9" t="s">
        <v>46</v>
      </c>
      <c r="C101" s="61">
        <f t="shared" si="13"/>
        <v>200</v>
      </c>
      <c r="D101" s="61"/>
      <c r="E101" s="61">
        <v>200</v>
      </c>
      <c r="F101" s="61"/>
      <c r="G101" s="61"/>
      <c r="H101" s="61"/>
      <c r="I101" s="61"/>
      <c r="J101" s="44"/>
      <c r="K101" s="20"/>
      <c r="L101" s="16"/>
      <c r="M101" s="16"/>
    </row>
    <row r="102" spans="1:13" s="17" customFormat="1" ht="33" customHeight="1" hidden="1" outlineLevel="1" collapsed="1">
      <c r="A102" s="34"/>
      <c r="B102" s="38" t="s">
        <v>4</v>
      </c>
      <c r="C102" s="61">
        <f t="shared" si="13"/>
        <v>0</v>
      </c>
      <c r="D102" s="62"/>
      <c r="E102" s="62"/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33" customHeight="1" hidden="1" outlineLevel="1">
      <c r="A103" s="34"/>
      <c r="B103" s="38" t="s">
        <v>1</v>
      </c>
      <c r="C103" s="61">
        <f t="shared" si="13"/>
        <v>0</v>
      </c>
      <c r="D103" s="62"/>
      <c r="E103" s="62"/>
      <c r="F103" s="62"/>
      <c r="G103" s="62"/>
      <c r="H103" s="62"/>
      <c r="I103" s="62"/>
      <c r="J103" s="44"/>
      <c r="K103" s="20"/>
      <c r="L103" s="16"/>
      <c r="M103" s="16"/>
    </row>
    <row r="104" spans="1:13" s="17" customFormat="1" ht="33" customHeight="1" hidden="1" outlineLevel="1">
      <c r="A104" s="34"/>
      <c r="B104" s="38" t="s">
        <v>5</v>
      </c>
      <c r="C104" s="61">
        <f t="shared" si="13"/>
        <v>400</v>
      </c>
      <c r="D104" s="62">
        <f>200</f>
        <v>200</v>
      </c>
      <c r="E104" s="62">
        <f>200</f>
        <v>200</v>
      </c>
      <c r="F104" s="62"/>
      <c r="G104" s="62"/>
      <c r="H104" s="62"/>
      <c r="I104" s="62"/>
      <c r="J104" s="44"/>
      <c r="K104" s="20"/>
      <c r="L104" s="16"/>
      <c r="M104" s="16"/>
    </row>
    <row r="105" spans="1:13" s="17" customFormat="1" ht="36.75" customHeight="1" collapsed="1">
      <c r="A105" s="34">
        <v>25</v>
      </c>
      <c r="B105" s="39" t="s">
        <v>73</v>
      </c>
      <c r="C105" s="61">
        <f t="shared" si="13"/>
        <v>4594.8</v>
      </c>
      <c r="D105" s="61">
        <v>15.8</v>
      </c>
      <c r="E105" s="61">
        <v>15.8</v>
      </c>
      <c r="F105" s="61">
        <v>15.8</v>
      </c>
      <c r="G105" s="61">
        <f>15.8+2500</f>
        <v>2515.8</v>
      </c>
      <c r="H105" s="61">
        <f>15.8+1500</f>
        <v>1515.8</v>
      </c>
      <c r="I105" s="61">
        <f>15.8+500</f>
        <v>515.8</v>
      </c>
      <c r="J105" s="41" t="s">
        <v>87</v>
      </c>
      <c r="K105" s="20"/>
      <c r="L105" s="16"/>
      <c r="M105" s="16"/>
    </row>
    <row r="106" spans="1:13" s="17" customFormat="1" ht="66" hidden="1" outlineLevel="1">
      <c r="A106" s="34"/>
      <c r="B106" s="39" t="s">
        <v>47</v>
      </c>
      <c r="C106" s="61">
        <f t="shared" si="13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48</v>
      </c>
      <c r="C107" s="61">
        <f t="shared" si="13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>
      <c r="A108" s="34"/>
      <c r="B108" s="39" t="s">
        <v>49</v>
      </c>
      <c r="C108" s="61">
        <f t="shared" si="13"/>
        <v>0</v>
      </c>
      <c r="D108" s="61"/>
      <c r="E108" s="61"/>
      <c r="F108" s="61"/>
      <c r="G108" s="61"/>
      <c r="H108" s="61"/>
      <c r="I108" s="61"/>
      <c r="J108" s="34"/>
      <c r="K108" s="20"/>
      <c r="L108" s="16"/>
      <c r="M108" s="16"/>
    </row>
    <row r="109" spans="1:13" s="17" customFormat="1" ht="33" hidden="1" outlineLevel="1">
      <c r="A109" s="34"/>
      <c r="B109" s="39" t="s">
        <v>50</v>
      </c>
      <c r="C109" s="61">
        <f t="shared" si="13"/>
        <v>0</v>
      </c>
      <c r="D109" s="61"/>
      <c r="E109" s="61"/>
      <c r="F109" s="61"/>
      <c r="G109" s="61"/>
      <c r="H109" s="61"/>
      <c r="I109" s="61"/>
      <c r="J109" s="34"/>
      <c r="K109" s="20"/>
      <c r="L109" s="16"/>
      <c r="M109" s="16"/>
    </row>
    <row r="110" spans="1:13" s="17" customFormat="1" ht="33" hidden="1" outlineLevel="1" collapsed="1">
      <c r="A110" s="34"/>
      <c r="B110" s="38" t="s">
        <v>4</v>
      </c>
      <c r="C110" s="61">
        <f t="shared" si="13"/>
        <v>0</v>
      </c>
      <c r="D110" s="62"/>
      <c r="E110" s="62"/>
      <c r="F110" s="62"/>
      <c r="G110" s="62"/>
      <c r="H110" s="62"/>
      <c r="I110" s="62"/>
      <c r="J110" s="34"/>
      <c r="K110" s="20"/>
      <c r="L110" s="16"/>
      <c r="M110" s="16"/>
    </row>
    <row r="111" spans="1:13" s="17" customFormat="1" ht="33" hidden="1" outlineLevel="1">
      <c r="A111" s="34"/>
      <c r="B111" s="38" t="s">
        <v>1</v>
      </c>
      <c r="C111" s="61">
        <f t="shared" si="13"/>
        <v>0</v>
      </c>
      <c r="D111" s="62"/>
      <c r="E111" s="62"/>
      <c r="F111" s="62"/>
      <c r="G111" s="62"/>
      <c r="H111" s="62"/>
      <c r="I111" s="62"/>
      <c r="J111" s="34"/>
      <c r="K111" s="20"/>
      <c r="L111" s="16"/>
      <c r="M111" s="16"/>
    </row>
    <row r="112" spans="1:13" s="17" customFormat="1" ht="33" hidden="1" outlineLevel="1">
      <c r="A112" s="34"/>
      <c r="B112" s="38" t="s">
        <v>5</v>
      </c>
      <c r="C112" s="61">
        <f t="shared" si="13"/>
        <v>200</v>
      </c>
      <c r="D112" s="62">
        <v>100</v>
      </c>
      <c r="E112" s="62">
        <v>100</v>
      </c>
      <c r="F112" s="62"/>
      <c r="G112" s="62"/>
      <c r="H112" s="62"/>
      <c r="I112" s="62"/>
      <c r="J112" s="34"/>
      <c r="K112" s="20"/>
      <c r="L112" s="16"/>
      <c r="M112" s="16"/>
    </row>
    <row r="113" spans="1:13" s="11" customFormat="1" ht="357" customHeight="1" collapsed="1">
      <c r="A113" s="32">
        <v>26</v>
      </c>
      <c r="B113" s="35" t="s">
        <v>58</v>
      </c>
      <c r="C113" s="60">
        <f>SUM(D113:I113)</f>
        <v>41200</v>
      </c>
      <c r="D113" s="60">
        <f aca="true" t="shared" si="14" ref="D113:I113">D114+D115+D116</f>
        <v>200</v>
      </c>
      <c r="E113" s="60">
        <f t="shared" si="14"/>
        <v>0</v>
      </c>
      <c r="F113" s="60">
        <f t="shared" si="14"/>
        <v>0</v>
      </c>
      <c r="G113" s="60">
        <f t="shared" si="14"/>
        <v>15000</v>
      </c>
      <c r="H113" s="60">
        <f t="shared" si="14"/>
        <v>13000</v>
      </c>
      <c r="I113" s="60">
        <f t="shared" si="14"/>
        <v>13000</v>
      </c>
      <c r="J113" s="32" t="s">
        <v>2</v>
      </c>
      <c r="K113" s="9"/>
      <c r="L113" s="10"/>
      <c r="M113" s="10"/>
    </row>
    <row r="114" spans="1:13" s="14" customFormat="1" ht="33">
      <c r="A114" s="34">
        <v>27</v>
      </c>
      <c r="B114" s="36" t="s">
        <v>4</v>
      </c>
      <c r="C114" s="61">
        <f>SUM(D114:I114)</f>
        <v>0</v>
      </c>
      <c r="D114" s="61">
        <f aca="true" t="shared" si="15" ref="D114:I115">D122+D126+D130+D134+D138+D142+D146+D150</f>
        <v>0</v>
      </c>
      <c r="E114" s="61">
        <f t="shared" si="15"/>
        <v>0</v>
      </c>
      <c r="F114" s="61">
        <f t="shared" si="15"/>
        <v>0</v>
      </c>
      <c r="G114" s="61">
        <f t="shared" si="15"/>
        <v>0</v>
      </c>
      <c r="H114" s="61">
        <f t="shared" si="15"/>
        <v>0</v>
      </c>
      <c r="I114" s="61">
        <f t="shared" si="15"/>
        <v>0</v>
      </c>
      <c r="J114" s="34"/>
      <c r="K114" s="12"/>
      <c r="L114" s="13"/>
      <c r="M114" s="13"/>
    </row>
    <row r="115" spans="1:13" s="14" customFormat="1" ht="33">
      <c r="A115" s="34">
        <v>28</v>
      </c>
      <c r="B115" s="36" t="s">
        <v>1</v>
      </c>
      <c r="C115" s="61">
        <f aca="true" t="shared" si="16" ref="C115:C149">SUM(D115:I115)</f>
        <v>0</v>
      </c>
      <c r="D115" s="61">
        <f t="shared" si="15"/>
        <v>0</v>
      </c>
      <c r="E115" s="61">
        <f t="shared" si="15"/>
        <v>0</v>
      </c>
      <c r="F115" s="61">
        <f t="shared" si="15"/>
        <v>0</v>
      </c>
      <c r="G115" s="61">
        <f t="shared" si="15"/>
        <v>0</v>
      </c>
      <c r="H115" s="61">
        <f t="shared" si="15"/>
        <v>0</v>
      </c>
      <c r="I115" s="61">
        <f t="shared" si="15"/>
        <v>0</v>
      </c>
      <c r="J115" s="34"/>
      <c r="K115" s="12"/>
      <c r="L115" s="13"/>
      <c r="M115" s="13"/>
    </row>
    <row r="116" spans="1:13" s="14" customFormat="1" ht="66">
      <c r="A116" s="34">
        <v>29</v>
      </c>
      <c r="B116" s="36" t="s">
        <v>59</v>
      </c>
      <c r="C116" s="61">
        <f t="shared" si="16"/>
        <v>41200</v>
      </c>
      <c r="D116" s="61">
        <f aca="true" t="shared" si="17" ref="D116:I116">D117+D121+D125+D129+D133+D137+D141+D145+D149</f>
        <v>200</v>
      </c>
      <c r="E116" s="61">
        <f t="shared" si="17"/>
        <v>0</v>
      </c>
      <c r="F116" s="61">
        <f t="shared" si="17"/>
        <v>0</v>
      </c>
      <c r="G116" s="61">
        <f t="shared" si="17"/>
        <v>15000</v>
      </c>
      <c r="H116" s="61">
        <f t="shared" si="17"/>
        <v>13000</v>
      </c>
      <c r="I116" s="61">
        <f t="shared" si="17"/>
        <v>13000</v>
      </c>
      <c r="J116" s="34"/>
      <c r="K116" s="12"/>
      <c r="L116" s="13"/>
      <c r="M116" s="13"/>
    </row>
    <row r="117" spans="1:13" s="14" customFormat="1" ht="33">
      <c r="A117" s="34">
        <v>30</v>
      </c>
      <c r="B117" s="36" t="s">
        <v>55</v>
      </c>
      <c r="C117" s="61">
        <f t="shared" si="16"/>
        <v>5200</v>
      </c>
      <c r="D117" s="61">
        <v>200</v>
      </c>
      <c r="E117" s="61">
        <v>0</v>
      </c>
      <c r="F117" s="61">
        <v>0</v>
      </c>
      <c r="G117" s="61">
        <v>2000</v>
      </c>
      <c r="H117" s="61">
        <v>1500</v>
      </c>
      <c r="I117" s="61">
        <v>1500</v>
      </c>
      <c r="J117" s="45" t="s">
        <v>88</v>
      </c>
      <c r="K117" s="12"/>
      <c r="L117" s="13"/>
      <c r="M117" s="13"/>
    </row>
    <row r="118" spans="1:13" s="14" customFormat="1" ht="33" customHeight="1" hidden="1" outlineLevel="1">
      <c r="A118" s="34"/>
      <c r="B118" s="36" t="s">
        <v>4</v>
      </c>
      <c r="C118" s="61">
        <f t="shared" si="16"/>
        <v>0</v>
      </c>
      <c r="D118" s="61"/>
      <c r="E118" s="61"/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33" customHeight="1" hidden="1" outlineLevel="1">
      <c r="A119" s="34"/>
      <c r="B119" s="36" t="s">
        <v>1</v>
      </c>
      <c r="C119" s="61">
        <f t="shared" si="16"/>
        <v>0</v>
      </c>
      <c r="D119" s="61"/>
      <c r="E119" s="61"/>
      <c r="F119" s="61"/>
      <c r="G119" s="61"/>
      <c r="H119" s="61"/>
      <c r="I119" s="61"/>
      <c r="J119" s="45"/>
      <c r="K119" s="12"/>
      <c r="L119" s="13"/>
      <c r="M119" s="13"/>
    </row>
    <row r="120" spans="1:13" s="14" customFormat="1" ht="33" customHeight="1" hidden="1" outlineLevel="1">
      <c r="A120" s="34"/>
      <c r="B120" s="36" t="s">
        <v>5</v>
      </c>
      <c r="C120" s="61">
        <f t="shared" si="16"/>
        <v>1900</v>
      </c>
      <c r="D120" s="61">
        <v>900</v>
      </c>
      <c r="E120" s="61">
        <v>1000</v>
      </c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66" collapsed="1">
      <c r="A121" s="34">
        <v>31</v>
      </c>
      <c r="B121" s="36" t="s">
        <v>56</v>
      </c>
      <c r="C121" s="61">
        <f t="shared" si="16"/>
        <v>1500</v>
      </c>
      <c r="D121" s="61">
        <v>0</v>
      </c>
      <c r="E121" s="61">
        <v>0</v>
      </c>
      <c r="F121" s="61">
        <v>0</v>
      </c>
      <c r="G121" s="61">
        <v>500</v>
      </c>
      <c r="H121" s="61">
        <v>500</v>
      </c>
      <c r="I121" s="61">
        <v>500</v>
      </c>
      <c r="J121" s="45" t="s">
        <v>89</v>
      </c>
      <c r="K121" s="12"/>
      <c r="L121" s="13"/>
      <c r="M121" s="13"/>
    </row>
    <row r="122" spans="1:13" s="14" customFormat="1" ht="33" customHeight="1" hidden="1" outlineLevel="1">
      <c r="A122" s="34"/>
      <c r="B122" s="36" t="s">
        <v>4</v>
      </c>
      <c r="C122" s="61">
        <f t="shared" si="16"/>
        <v>0</v>
      </c>
      <c r="D122" s="61"/>
      <c r="E122" s="61"/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ustomHeight="1" hidden="1" outlineLevel="1">
      <c r="A123" s="34"/>
      <c r="B123" s="36" t="s">
        <v>1</v>
      </c>
      <c r="C123" s="61">
        <f t="shared" si="16"/>
        <v>0</v>
      </c>
      <c r="D123" s="61"/>
      <c r="E123" s="61"/>
      <c r="F123" s="61"/>
      <c r="G123" s="61"/>
      <c r="H123" s="61"/>
      <c r="I123" s="61"/>
      <c r="J123" s="45"/>
      <c r="K123" s="12"/>
      <c r="L123" s="13"/>
      <c r="M123" s="13"/>
    </row>
    <row r="124" spans="1:13" s="14" customFormat="1" ht="33" customHeight="1" hidden="1" outlineLevel="1">
      <c r="A124" s="34"/>
      <c r="B124" s="36" t="s">
        <v>5</v>
      </c>
      <c r="C124" s="61">
        <f t="shared" si="16"/>
        <v>1900</v>
      </c>
      <c r="D124" s="61">
        <v>900</v>
      </c>
      <c r="E124" s="61">
        <v>1000</v>
      </c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ollapsed="1">
      <c r="A125" s="34">
        <v>32</v>
      </c>
      <c r="B125" s="36" t="s">
        <v>75</v>
      </c>
      <c r="C125" s="61">
        <f t="shared" si="16"/>
        <v>12000</v>
      </c>
      <c r="D125" s="61">
        <v>0</v>
      </c>
      <c r="E125" s="61">
        <v>0</v>
      </c>
      <c r="F125" s="61">
        <v>0</v>
      </c>
      <c r="G125" s="61">
        <v>5000</v>
      </c>
      <c r="H125" s="61">
        <v>3000</v>
      </c>
      <c r="I125" s="61">
        <v>4000</v>
      </c>
      <c r="J125" s="45" t="s">
        <v>88</v>
      </c>
      <c r="K125" s="12"/>
      <c r="L125" s="13"/>
      <c r="M125" s="13"/>
    </row>
    <row r="126" spans="1:13" s="14" customFormat="1" ht="33" customHeight="1" hidden="1" outlineLevel="1">
      <c r="A126" s="34"/>
      <c r="B126" s="36" t="s">
        <v>4</v>
      </c>
      <c r="C126" s="61">
        <f t="shared" si="16"/>
        <v>0</v>
      </c>
      <c r="D126" s="61"/>
      <c r="E126" s="61"/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33" customHeight="1" hidden="1" outlineLevel="1">
      <c r="A127" s="34"/>
      <c r="B127" s="36" t="s">
        <v>1</v>
      </c>
      <c r="C127" s="61">
        <f t="shared" si="16"/>
        <v>0</v>
      </c>
      <c r="D127" s="61"/>
      <c r="E127" s="61"/>
      <c r="F127" s="61"/>
      <c r="G127" s="61"/>
      <c r="H127" s="61"/>
      <c r="I127" s="61"/>
      <c r="J127" s="45"/>
      <c r="K127" s="12"/>
      <c r="L127" s="13"/>
      <c r="M127" s="13"/>
    </row>
    <row r="128" spans="1:13" s="14" customFormat="1" ht="33" customHeight="1" hidden="1" outlineLevel="1">
      <c r="A128" s="34"/>
      <c r="B128" s="36" t="s">
        <v>5</v>
      </c>
      <c r="C128" s="61">
        <f t="shared" si="16"/>
        <v>1300</v>
      </c>
      <c r="D128" s="61">
        <v>950</v>
      </c>
      <c r="E128" s="61">
        <v>350</v>
      </c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66" collapsed="1">
      <c r="A129" s="34">
        <v>33</v>
      </c>
      <c r="B129" s="36" t="s">
        <v>6</v>
      </c>
      <c r="C129" s="61">
        <f t="shared" si="16"/>
        <v>5000</v>
      </c>
      <c r="D129" s="61">
        <v>0</v>
      </c>
      <c r="E129" s="61">
        <v>0</v>
      </c>
      <c r="F129" s="61">
        <v>0</v>
      </c>
      <c r="G129" s="61">
        <v>2000</v>
      </c>
      <c r="H129" s="61">
        <v>2000</v>
      </c>
      <c r="I129" s="61">
        <v>1000</v>
      </c>
      <c r="J129" s="45" t="s">
        <v>90</v>
      </c>
      <c r="K129" s="12"/>
      <c r="L129" s="13"/>
      <c r="M129" s="13"/>
    </row>
    <row r="130" spans="1:13" s="14" customFormat="1" ht="33" customHeight="1" hidden="1" outlineLevel="1">
      <c r="A130" s="34"/>
      <c r="B130" s="36" t="s">
        <v>4</v>
      </c>
      <c r="C130" s="61">
        <f t="shared" si="16"/>
        <v>0</v>
      </c>
      <c r="D130" s="61"/>
      <c r="E130" s="61"/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33" customHeight="1" hidden="1" outlineLevel="1">
      <c r="A131" s="34"/>
      <c r="B131" s="36" t="s">
        <v>1</v>
      </c>
      <c r="C131" s="61">
        <f t="shared" si="16"/>
        <v>0</v>
      </c>
      <c r="D131" s="61"/>
      <c r="E131" s="61"/>
      <c r="F131" s="61"/>
      <c r="G131" s="61"/>
      <c r="H131" s="61"/>
      <c r="I131" s="61"/>
      <c r="J131" s="45"/>
      <c r="K131" s="12"/>
      <c r="L131" s="13"/>
      <c r="M131" s="13"/>
    </row>
    <row r="132" spans="1:13" s="14" customFormat="1" ht="33" customHeight="1" hidden="1" outlineLevel="1">
      <c r="A132" s="34"/>
      <c r="B132" s="36" t="s">
        <v>5</v>
      </c>
      <c r="C132" s="61">
        <f t="shared" si="16"/>
        <v>1200</v>
      </c>
      <c r="D132" s="61">
        <v>900</v>
      </c>
      <c r="E132" s="61">
        <v>300</v>
      </c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66" collapsed="1">
      <c r="A133" s="34">
        <v>34</v>
      </c>
      <c r="B133" s="36" t="s">
        <v>7</v>
      </c>
      <c r="C133" s="61">
        <f t="shared" si="16"/>
        <v>2000</v>
      </c>
      <c r="D133" s="61">
        <v>0</v>
      </c>
      <c r="E133" s="61">
        <v>0</v>
      </c>
      <c r="F133" s="61">
        <v>0</v>
      </c>
      <c r="G133" s="61">
        <v>500</v>
      </c>
      <c r="H133" s="61">
        <v>500</v>
      </c>
      <c r="I133" s="61">
        <v>1000</v>
      </c>
      <c r="J133" s="45" t="s">
        <v>91</v>
      </c>
      <c r="K133" s="12"/>
      <c r="L133" s="13"/>
      <c r="M133" s="13"/>
    </row>
    <row r="134" spans="1:13" s="14" customFormat="1" ht="33" customHeight="1" hidden="1" outlineLevel="1">
      <c r="A134" s="34"/>
      <c r="B134" s="36" t="s">
        <v>4</v>
      </c>
      <c r="C134" s="61">
        <f t="shared" si="16"/>
        <v>0</v>
      </c>
      <c r="D134" s="61"/>
      <c r="E134" s="61"/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ustomHeight="1" hidden="1" outlineLevel="1">
      <c r="A135" s="34"/>
      <c r="B135" s="36" t="s">
        <v>1</v>
      </c>
      <c r="C135" s="61">
        <f t="shared" si="16"/>
        <v>0</v>
      </c>
      <c r="D135" s="61"/>
      <c r="E135" s="61"/>
      <c r="F135" s="61"/>
      <c r="G135" s="61"/>
      <c r="H135" s="61"/>
      <c r="I135" s="61"/>
      <c r="J135" s="45"/>
      <c r="K135" s="12"/>
      <c r="L135" s="13"/>
      <c r="M135" s="13"/>
    </row>
    <row r="136" spans="1:13" s="14" customFormat="1" ht="33" customHeight="1" hidden="1" outlineLevel="1">
      <c r="A136" s="34"/>
      <c r="B136" s="36" t="s">
        <v>5</v>
      </c>
      <c r="C136" s="61">
        <f t="shared" si="16"/>
        <v>600</v>
      </c>
      <c r="D136" s="61">
        <v>300</v>
      </c>
      <c r="E136" s="61">
        <v>300</v>
      </c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ollapsed="1">
      <c r="A137" s="34">
        <v>35</v>
      </c>
      <c r="B137" s="36" t="s">
        <v>8</v>
      </c>
      <c r="C137" s="61">
        <f t="shared" si="16"/>
        <v>8000</v>
      </c>
      <c r="D137" s="61">
        <v>0</v>
      </c>
      <c r="E137" s="61">
        <v>0</v>
      </c>
      <c r="F137" s="61">
        <v>0</v>
      </c>
      <c r="G137" s="61">
        <v>3000</v>
      </c>
      <c r="H137" s="61">
        <v>2000</v>
      </c>
      <c r="I137" s="61">
        <v>3000</v>
      </c>
      <c r="J137" s="45" t="s">
        <v>88</v>
      </c>
      <c r="K137" s="12"/>
      <c r="L137" s="13"/>
      <c r="M137" s="13"/>
    </row>
    <row r="138" spans="1:13" s="14" customFormat="1" ht="33" customHeight="1" hidden="1" outlineLevel="1">
      <c r="A138" s="34"/>
      <c r="B138" s="36" t="s">
        <v>4</v>
      </c>
      <c r="C138" s="61">
        <f t="shared" si="16"/>
        <v>0</v>
      </c>
      <c r="D138" s="61"/>
      <c r="E138" s="61"/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33" customHeight="1" hidden="1" outlineLevel="1">
      <c r="A139" s="34"/>
      <c r="B139" s="36" t="s">
        <v>1</v>
      </c>
      <c r="C139" s="61">
        <f t="shared" si="16"/>
        <v>0</v>
      </c>
      <c r="D139" s="61"/>
      <c r="E139" s="61"/>
      <c r="F139" s="61"/>
      <c r="G139" s="61"/>
      <c r="H139" s="61"/>
      <c r="I139" s="61"/>
      <c r="J139" s="45"/>
      <c r="K139" s="12"/>
      <c r="L139" s="13"/>
      <c r="M139" s="13"/>
    </row>
    <row r="140" spans="1:13" s="14" customFormat="1" ht="33" customHeight="1" hidden="1" outlineLevel="1">
      <c r="A140" s="34"/>
      <c r="B140" s="36" t="s">
        <v>5</v>
      </c>
      <c r="C140" s="61">
        <f t="shared" si="16"/>
        <v>800</v>
      </c>
      <c r="D140" s="61">
        <v>400</v>
      </c>
      <c r="E140" s="61">
        <v>400</v>
      </c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69.75" customHeight="1" collapsed="1">
      <c r="A141" s="34">
        <v>36</v>
      </c>
      <c r="B141" s="36" t="s">
        <v>9</v>
      </c>
      <c r="C141" s="61">
        <f t="shared" si="16"/>
        <v>1500</v>
      </c>
      <c r="D141" s="61">
        <v>0</v>
      </c>
      <c r="E141" s="61">
        <v>0</v>
      </c>
      <c r="F141" s="61">
        <v>0</v>
      </c>
      <c r="G141" s="61">
        <v>500</v>
      </c>
      <c r="H141" s="61">
        <v>500</v>
      </c>
      <c r="I141" s="61">
        <v>500</v>
      </c>
      <c r="J141" s="45" t="s">
        <v>92</v>
      </c>
      <c r="K141" s="12"/>
      <c r="L141" s="13"/>
      <c r="M141" s="13"/>
    </row>
    <row r="142" spans="1:13" s="14" customFormat="1" ht="33" customHeight="1" hidden="1" outlineLevel="1">
      <c r="A142" s="34"/>
      <c r="B142" s="36" t="s">
        <v>4</v>
      </c>
      <c r="C142" s="61">
        <f t="shared" si="16"/>
        <v>0</v>
      </c>
      <c r="D142" s="61"/>
      <c r="E142" s="61"/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ustomHeight="1" hidden="1" outlineLevel="1">
      <c r="A143" s="34"/>
      <c r="B143" s="36" t="s">
        <v>1</v>
      </c>
      <c r="C143" s="61">
        <f t="shared" si="16"/>
        <v>0</v>
      </c>
      <c r="D143" s="61"/>
      <c r="E143" s="61"/>
      <c r="F143" s="61"/>
      <c r="G143" s="61"/>
      <c r="H143" s="61"/>
      <c r="I143" s="61"/>
      <c r="J143" s="45"/>
      <c r="K143" s="12"/>
      <c r="L143" s="13"/>
      <c r="M143" s="13"/>
    </row>
    <row r="144" spans="1:13" s="14" customFormat="1" ht="33" customHeight="1" hidden="1" outlineLevel="1">
      <c r="A144" s="34"/>
      <c r="B144" s="36" t="s">
        <v>5</v>
      </c>
      <c r="C144" s="61">
        <f t="shared" si="16"/>
        <v>800</v>
      </c>
      <c r="D144" s="61">
        <v>400</v>
      </c>
      <c r="E144" s="61">
        <v>400</v>
      </c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ollapsed="1">
      <c r="A145" s="34">
        <v>37</v>
      </c>
      <c r="B145" s="36" t="s">
        <v>72</v>
      </c>
      <c r="C145" s="61">
        <f t="shared" si="16"/>
        <v>3500</v>
      </c>
      <c r="D145" s="61">
        <v>0</v>
      </c>
      <c r="E145" s="61">
        <v>0</v>
      </c>
      <c r="F145" s="61">
        <v>0</v>
      </c>
      <c r="G145" s="61">
        <v>1000</v>
      </c>
      <c r="H145" s="61">
        <v>1500</v>
      </c>
      <c r="I145" s="61">
        <v>1000</v>
      </c>
      <c r="J145" s="45" t="s">
        <v>93</v>
      </c>
      <c r="K145" s="12"/>
      <c r="L145" s="13"/>
      <c r="M145" s="13"/>
    </row>
    <row r="146" spans="1:13" s="14" customFormat="1" ht="33" customHeight="1" hidden="1" outlineLevel="1">
      <c r="A146" s="34"/>
      <c r="B146" s="36" t="s">
        <v>4</v>
      </c>
      <c r="C146" s="61">
        <f t="shared" si="16"/>
        <v>0</v>
      </c>
      <c r="D146" s="61"/>
      <c r="E146" s="61"/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ustomHeight="1" hidden="1" outlineLevel="1">
      <c r="A147" s="34"/>
      <c r="B147" s="36" t="s">
        <v>1</v>
      </c>
      <c r="C147" s="61">
        <f t="shared" si="16"/>
        <v>0</v>
      </c>
      <c r="D147" s="61"/>
      <c r="E147" s="61"/>
      <c r="F147" s="61"/>
      <c r="G147" s="61"/>
      <c r="H147" s="61"/>
      <c r="I147" s="61"/>
      <c r="J147" s="45"/>
      <c r="K147" s="12"/>
      <c r="L147" s="13"/>
      <c r="M147" s="13"/>
    </row>
    <row r="148" spans="1:13" s="14" customFormat="1" ht="33" customHeight="1" hidden="1" outlineLevel="1">
      <c r="A148" s="34"/>
      <c r="B148" s="36" t="s">
        <v>5</v>
      </c>
      <c r="C148" s="61">
        <f t="shared" si="16"/>
        <v>800</v>
      </c>
      <c r="D148" s="61">
        <v>400</v>
      </c>
      <c r="E148" s="61">
        <v>400</v>
      </c>
      <c r="F148" s="61"/>
      <c r="G148" s="61"/>
      <c r="H148" s="61"/>
      <c r="I148" s="61"/>
      <c r="J148" s="45"/>
      <c r="K148" s="12"/>
      <c r="L148" s="13"/>
      <c r="M148" s="13"/>
    </row>
    <row r="149" spans="1:13" s="14" customFormat="1" ht="33" collapsed="1">
      <c r="A149" s="34">
        <v>38</v>
      </c>
      <c r="B149" s="36" t="s">
        <v>74</v>
      </c>
      <c r="C149" s="61">
        <f t="shared" si="16"/>
        <v>2500</v>
      </c>
      <c r="D149" s="61">
        <v>0</v>
      </c>
      <c r="E149" s="61">
        <v>0</v>
      </c>
      <c r="F149" s="61">
        <v>0</v>
      </c>
      <c r="G149" s="61">
        <v>500</v>
      </c>
      <c r="H149" s="61">
        <v>1500</v>
      </c>
      <c r="I149" s="61">
        <v>500</v>
      </c>
      <c r="J149" s="45" t="s">
        <v>93</v>
      </c>
      <c r="K149" s="12"/>
      <c r="L149" s="13"/>
      <c r="M149" s="13"/>
    </row>
    <row r="150" spans="1:13" s="14" customFormat="1" ht="33" hidden="1" outlineLevel="1">
      <c r="A150" s="32"/>
      <c r="B150" s="35" t="s">
        <v>4</v>
      </c>
      <c r="C150" s="60">
        <f>SUM(D150:E150)</f>
        <v>0</v>
      </c>
      <c r="D150" s="60"/>
      <c r="E150" s="60"/>
      <c r="F150" s="60"/>
      <c r="G150" s="60"/>
      <c r="H150" s="60"/>
      <c r="I150" s="60"/>
      <c r="J150" s="32"/>
      <c r="K150" s="12"/>
      <c r="L150" s="13"/>
      <c r="M150" s="13"/>
    </row>
    <row r="151" spans="1:13" s="14" customFormat="1" ht="33" hidden="1" outlineLevel="1">
      <c r="A151" s="32"/>
      <c r="B151" s="35" t="s">
        <v>1</v>
      </c>
      <c r="C151" s="60">
        <f>SUM(D151:E151)</f>
        <v>0</v>
      </c>
      <c r="D151" s="60"/>
      <c r="E151" s="60"/>
      <c r="F151" s="60"/>
      <c r="G151" s="60"/>
      <c r="H151" s="60"/>
      <c r="I151" s="60"/>
      <c r="J151" s="32"/>
      <c r="K151" s="12"/>
      <c r="L151" s="13"/>
      <c r="M151" s="13"/>
    </row>
    <row r="152" spans="1:13" s="14" customFormat="1" ht="33" hidden="1" outlineLevel="1">
      <c r="A152" s="32"/>
      <c r="B152" s="35" t="s">
        <v>5</v>
      </c>
      <c r="C152" s="60">
        <f>SUM(D152:E152)</f>
        <v>600</v>
      </c>
      <c r="D152" s="60">
        <v>300</v>
      </c>
      <c r="E152" s="60">
        <v>300</v>
      </c>
      <c r="F152" s="60"/>
      <c r="G152" s="60"/>
      <c r="H152" s="60"/>
      <c r="I152" s="60"/>
      <c r="J152" s="32"/>
      <c r="K152" s="12"/>
      <c r="L152" s="13"/>
      <c r="M152" s="13"/>
    </row>
    <row r="153" spans="1:13" s="11" customFormat="1" ht="231.75" customHeight="1" collapsed="1">
      <c r="A153" s="32">
        <v>39</v>
      </c>
      <c r="B153" s="35" t="s">
        <v>66</v>
      </c>
      <c r="C153" s="60">
        <f aca="true" t="shared" si="18" ref="C153:C162">SUM(D153:I153)</f>
        <v>720420.7420000001</v>
      </c>
      <c r="D153" s="60">
        <f aca="true" t="shared" si="19" ref="D153:I153">D154+D155+D161</f>
        <v>104996.01999999999</v>
      </c>
      <c r="E153" s="60">
        <f t="shared" si="19"/>
        <v>110598.76800000001</v>
      </c>
      <c r="F153" s="60">
        <f t="shared" si="19"/>
        <v>113847.25399999999</v>
      </c>
      <c r="G153" s="60">
        <f t="shared" si="19"/>
        <v>118120.45</v>
      </c>
      <c r="H153" s="60">
        <f t="shared" si="19"/>
        <v>129932.50000000001</v>
      </c>
      <c r="I153" s="60">
        <f t="shared" si="19"/>
        <v>142925.75</v>
      </c>
      <c r="J153" s="32" t="s">
        <v>2</v>
      </c>
      <c r="K153" s="9"/>
      <c r="L153" s="10"/>
      <c r="M153" s="10"/>
    </row>
    <row r="154" spans="1:13" s="14" customFormat="1" ht="33">
      <c r="A154" s="34">
        <v>40</v>
      </c>
      <c r="B154" s="36" t="s">
        <v>4</v>
      </c>
      <c r="C154" s="61">
        <f t="shared" si="18"/>
        <v>0</v>
      </c>
      <c r="D154" s="61">
        <f aca="true" t="shared" si="20" ref="D154:I155">D163+D167+D171+D175+D179+D183+D187+D190</f>
        <v>0</v>
      </c>
      <c r="E154" s="61">
        <f t="shared" si="20"/>
        <v>0</v>
      </c>
      <c r="F154" s="61">
        <f t="shared" si="20"/>
        <v>0</v>
      </c>
      <c r="G154" s="61">
        <f t="shared" si="20"/>
        <v>0</v>
      </c>
      <c r="H154" s="61">
        <f t="shared" si="20"/>
        <v>0</v>
      </c>
      <c r="I154" s="61">
        <f t="shared" si="20"/>
        <v>0</v>
      </c>
      <c r="J154" s="32"/>
      <c r="K154" s="12"/>
      <c r="L154" s="13"/>
      <c r="M154" s="13"/>
    </row>
    <row r="155" spans="1:13" s="14" customFormat="1" ht="42" customHeight="1">
      <c r="A155" s="34">
        <v>41</v>
      </c>
      <c r="B155" s="36" t="s">
        <v>1</v>
      </c>
      <c r="C155" s="61">
        <f t="shared" si="18"/>
        <v>0</v>
      </c>
      <c r="D155" s="61">
        <f t="shared" si="20"/>
        <v>0</v>
      </c>
      <c r="E155" s="61">
        <f t="shared" si="20"/>
        <v>0</v>
      </c>
      <c r="F155" s="61">
        <f t="shared" si="20"/>
        <v>0</v>
      </c>
      <c r="G155" s="61">
        <f t="shared" si="20"/>
        <v>0</v>
      </c>
      <c r="H155" s="61">
        <f t="shared" si="20"/>
        <v>0</v>
      </c>
      <c r="I155" s="61">
        <f t="shared" si="20"/>
        <v>0</v>
      </c>
      <c r="J155" s="32"/>
      <c r="K155" s="12"/>
      <c r="L155" s="13"/>
      <c r="M155" s="13"/>
    </row>
    <row r="156" spans="1:13" s="14" customFormat="1" ht="33" hidden="1">
      <c r="A156" s="34"/>
      <c r="B156" s="36" t="s">
        <v>55</v>
      </c>
      <c r="C156" s="61">
        <f t="shared" si="18"/>
        <v>0</v>
      </c>
      <c r="D156" s="61"/>
      <c r="E156" s="61"/>
      <c r="F156" s="61"/>
      <c r="G156" s="61"/>
      <c r="H156" s="61"/>
      <c r="I156" s="61"/>
      <c r="J156" s="32"/>
      <c r="K156" s="12"/>
      <c r="L156" s="13"/>
      <c r="M156" s="13"/>
    </row>
    <row r="157" spans="1:13" s="14" customFormat="1" ht="33" hidden="1">
      <c r="A157" s="34"/>
      <c r="B157" s="36" t="s">
        <v>75</v>
      </c>
      <c r="C157" s="61">
        <f t="shared" si="18"/>
        <v>0</v>
      </c>
      <c r="D157" s="61"/>
      <c r="E157" s="61"/>
      <c r="F157" s="61"/>
      <c r="G157" s="61"/>
      <c r="H157" s="61"/>
      <c r="I157" s="61"/>
      <c r="J157" s="32"/>
      <c r="K157" s="12"/>
      <c r="L157" s="13"/>
      <c r="M157" s="13"/>
    </row>
    <row r="158" spans="1:13" s="14" customFormat="1" ht="33" hidden="1">
      <c r="A158" s="34"/>
      <c r="B158" s="36" t="s">
        <v>6</v>
      </c>
      <c r="C158" s="61">
        <f t="shared" si="18"/>
        <v>0</v>
      </c>
      <c r="D158" s="61"/>
      <c r="E158" s="61"/>
      <c r="F158" s="61"/>
      <c r="G158" s="61"/>
      <c r="H158" s="61"/>
      <c r="I158" s="61"/>
      <c r="J158" s="32"/>
      <c r="K158" s="12"/>
      <c r="L158" s="13"/>
      <c r="M158" s="13"/>
    </row>
    <row r="159" spans="1:13" s="14" customFormat="1" ht="33" hidden="1">
      <c r="A159" s="34"/>
      <c r="B159" s="36" t="s">
        <v>7</v>
      </c>
      <c r="C159" s="61">
        <f t="shared" si="18"/>
        <v>0</v>
      </c>
      <c r="D159" s="61"/>
      <c r="E159" s="61"/>
      <c r="F159" s="61"/>
      <c r="G159" s="61"/>
      <c r="H159" s="61"/>
      <c r="I159" s="61"/>
      <c r="J159" s="32"/>
      <c r="K159" s="12"/>
      <c r="L159" s="13"/>
      <c r="M159" s="13"/>
    </row>
    <row r="160" spans="1:13" s="14" customFormat="1" ht="33" hidden="1">
      <c r="A160" s="34"/>
      <c r="B160" s="36" t="s">
        <v>8</v>
      </c>
      <c r="C160" s="61">
        <f t="shared" si="18"/>
        <v>0</v>
      </c>
      <c r="D160" s="61"/>
      <c r="E160" s="61"/>
      <c r="F160" s="61"/>
      <c r="G160" s="61"/>
      <c r="H160" s="61"/>
      <c r="I160" s="61"/>
      <c r="J160" s="32"/>
      <c r="K160" s="12"/>
      <c r="L160" s="13"/>
      <c r="M160" s="13"/>
    </row>
    <row r="161" spans="1:13" s="14" customFormat="1" ht="66">
      <c r="A161" s="34">
        <v>42</v>
      </c>
      <c r="B161" s="36" t="s">
        <v>59</v>
      </c>
      <c r="C161" s="61">
        <f t="shared" si="18"/>
        <v>720420.7420000001</v>
      </c>
      <c r="D161" s="61">
        <f aca="true" t="shared" si="21" ref="D161:I161">D162+D166+D170+D174+D178+D182+D186</f>
        <v>104996.01999999999</v>
      </c>
      <c r="E161" s="61">
        <f t="shared" si="21"/>
        <v>110598.76800000001</v>
      </c>
      <c r="F161" s="61">
        <f t="shared" si="21"/>
        <v>113847.25399999999</v>
      </c>
      <c r="G161" s="61">
        <f t="shared" si="21"/>
        <v>118120.45</v>
      </c>
      <c r="H161" s="61">
        <f t="shared" si="21"/>
        <v>129932.50000000001</v>
      </c>
      <c r="I161" s="61">
        <f t="shared" si="21"/>
        <v>142925.75</v>
      </c>
      <c r="J161" s="32"/>
      <c r="K161" s="12"/>
      <c r="L161" s="13"/>
      <c r="M161" s="13"/>
    </row>
    <row r="162" spans="1:13" ht="99">
      <c r="A162" s="34">
        <v>43</v>
      </c>
      <c r="B162" s="36" t="s">
        <v>55</v>
      </c>
      <c r="C162" s="61">
        <f t="shared" si="18"/>
        <v>375495.356</v>
      </c>
      <c r="D162" s="61">
        <v>56706.045</v>
      </c>
      <c r="E162" s="61">
        <v>59036.579</v>
      </c>
      <c r="F162" s="43">
        <v>61459.452</v>
      </c>
      <c r="G162" s="43">
        <v>59907.33</v>
      </c>
      <c r="H162" s="43">
        <v>65898.07</v>
      </c>
      <c r="I162" s="61">
        <v>72487.88</v>
      </c>
      <c r="J162" s="55" t="s">
        <v>94</v>
      </c>
      <c r="K162" s="7"/>
      <c r="L162" s="2"/>
      <c r="M162" s="2"/>
    </row>
    <row r="163" spans="1:13" ht="33" customHeight="1" hidden="1" outlineLevel="1">
      <c r="A163" s="34"/>
      <c r="B163" s="36" t="s">
        <v>4</v>
      </c>
      <c r="C163" s="61">
        <f aca="true" t="shared" si="22" ref="C163:C186">SUM(D163:I163)</f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33" customHeight="1" hidden="1" outlineLevel="1">
      <c r="A164" s="34"/>
      <c r="B164" s="36" t="s">
        <v>1</v>
      </c>
      <c r="C164" s="61">
        <f t="shared" si="22"/>
        <v>0</v>
      </c>
      <c r="D164" s="61"/>
      <c r="E164" s="61"/>
      <c r="F164" s="61"/>
      <c r="G164" s="43"/>
      <c r="H164" s="43"/>
      <c r="I164" s="61"/>
      <c r="J164" s="55"/>
      <c r="K164" s="7"/>
      <c r="L164" s="2"/>
      <c r="M164" s="2"/>
    </row>
    <row r="165" spans="1:13" ht="33" customHeight="1" hidden="1" outlineLevel="1">
      <c r="A165" s="34"/>
      <c r="B165" s="36" t="s">
        <v>5</v>
      </c>
      <c r="C165" s="61">
        <f t="shared" si="22"/>
        <v>1250</v>
      </c>
      <c r="D165" s="61">
        <v>600</v>
      </c>
      <c r="E165" s="61">
        <v>650</v>
      </c>
      <c r="F165" s="61"/>
      <c r="G165" s="43"/>
      <c r="H165" s="43"/>
      <c r="I165" s="61"/>
      <c r="J165" s="55"/>
      <c r="K165" s="7"/>
      <c r="L165" s="2"/>
      <c r="M165" s="2"/>
    </row>
    <row r="166" spans="1:13" ht="99" collapsed="1">
      <c r="A166" s="34">
        <v>44</v>
      </c>
      <c r="B166" s="36" t="s">
        <v>56</v>
      </c>
      <c r="C166" s="61">
        <f t="shared" si="22"/>
        <v>225.95999999999998</v>
      </c>
      <c r="D166" s="61">
        <v>20</v>
      </c>
      <c r="E166" s="61">
        <v>100</v>
      </c>
      <c r="F166" s="61">
        <v>0</v>
      </c>
      <c r="G166" s="43">
        <v>32.01</v>
      </c>
      <c r="H166" s="43">
        <v>35.22</v>
      </c>
      <c r="I166" s="61">
        <v>38.73</v>
      </c>
      <c r="J166" s="55" t="s">
        <v>95</v>
      </c>
      <c r="K166" s="7"/>
      <c r="L166" s="2"/>
      <c r="M166" s="2"/>
    </row>
    <row r="167" spans="1:13" ht="33" customHeight="1" hidden="1" outlineLevel="1">
      <c r="A167" s="34"/>
      <c r="B167" s="36" t="s">
        <v>4</v>
      </c>
      <c r="C167" s="61">
        <f t="shared" si="22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33" customHeight="1" hidden="1" outlineLevel="1">
      <c r="A168" s="34"/>
      <c r="B168" s="36" t="s">
        <v>1</v>
      </c>
      <c r="C168" s="61">
        <f t="shared" si="22"/>
        <v>0</v>
      </c>
      <c r="D168" s="61"/>
      <c r="E168" s="61"/>
      <c r="F168" s="61"/>
      <c r="G168" s="61"/>
      <c r="H168" s="61"/>
      <c r="I168" s="61"/>
      <c r="J168" s="55"/>
      <c r="K168" s="7"/>
      <c r="L168" s="2"/>
      <c r="M168" s="2"/>
    </row>
    <row r="169" spans="1:13" ht="33" customHeight="1" hidden="1" outlineLevel="1">
      <c r="A169" s="34"/>
      <c r="B169" s="36" t="s">
        <v>5</v>
      </c>
      <c r="C169" s="61">
        <f t="shared" si="22"/>
        <v>125</v>
      </c>
      <c r="D169" s="61">
        <v>60</v>
      </c>
      <c r="E169" s="61">
        <v>65</v>
      </c>
      <c r="F169" s="61"/>
      <c r="G169" s="61"/>
      <c r="H169" s="61"/>
      <c r="I169" s="61"/>
      <c r="J169" s="55"/>
      <c r="K169" s="7"/>
      <c r="L169" s="2"/>
      <c r="M169" s="2"/>
    </row>
    <row r="170" spans="1:13" ht="99" collapsed="1">
      <c r="A170" s="34">
        <v>45</v>
      </c>
      <c r="B170" s="36" t="s">
        <v>75</v>
      </c>
      <c r="C170" s="61">
        <f t="shared" si="22"/>
        <v>100684.083</v>
      </c>
      <c r="D170" s="61">
        <f>13327.33+1500</f>
        <v>14827.33</v>
      </c>
      <c r="E170" s="61">
        <f>14053.452+1600</f>
        <v>15653.452</v>
      </c>
      <c r="F170" s="61">
        <f>14663.001+1500</f>
        <v>16163.001</v>
      </c>
      <c r="G170" s="61">
        <v>16326.38</v>
      </c>
      <c r="H170" s="61">
        <v>17959.01</v>
      </c>
      <c r="I170" s="61">
        <v>19754.91</v>
      </c>
      <c r="J170" s="55" t="s">
        <v>96</v>
      </c>
      <c r="K170" s="7"/>
      <c r="L170" s="2"/>
      <c r="M170" s="2"/>
    </row>
    <row r="171" spans="1:13" ht="33" customHeight="1" hidden="1" outlineLevel="1">
      <c r="A171" s="34"/>
      <c r="B171" s="36" t="s">
        <v>4</v>
      </c>
      <c r="C171" s="61">
        <f t="shared" si="22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33" customHeight="1" hidden="1" outlineLevel="1">
      <c r="A172" s="34"/>
      <c r="B172" s="36" t="s">
        <v>1</v>
      </c>
      <c r="C172" s="61">
        <f t="shared" si="22"/>
        <v>0</v>
      </c>
      <c r="D172" s="61"/>
      <c r="E172" s="61"/>
      <c r="F172" s="61"/>
      <c r="G172" s="61"/>
      <c r="H172" s="61"/>
      <c r="I172" s="61"/>
      <c r="J172" s="55"/>
      <c r="K172" s="7"/>
      <c r="L172" s="2"/>
      <c r="M172" s="2"/>
    </row>
    <row r="173" spans="1:13" ht="33" customHeight="1" hidden="1" outlineLevel="1">
      <c r="A173" s="34"/>
      <c r="B173" s="36" t="s">
        <v>5</v>
      </c>
      <c r="C173" s="61">
        <f t="shared" si="22"/>
        <v>6300</v>
      </c>
      <c r="D173" s="61">
        <v>3500</v>
      </c>
      <c r="E173" s="61">
        <v>2800</v>
      </c>
      <c r="F173" s="61"/>
      <c r="G173" s="61"/>
      <c r="H173" s="61"/>
      <c r="I173" s="61"/>
      <c r="J173" s="55"/>
      <c r="K173" s="7"/>
      <c r="L173" s="2"/>
      <c r="M173" s="2"/>
    </row>
    <row r="174" spans="1:13" ht="99" collapsed="1">
      <c r="A174" s="34">
        <v>46</v>
      </c>
      <c r="B174" s="36" t="s">
        <v>6</v>
      </c>
      <c r="C174" s="61">
        <f t="shared" si="22"/>
        <v>52813.994</v>
      </c>
      <c r="D174" s="61">
        <f>6167.321+600</f>
        <v>6767.321</v>
      </c>
      <c r="E174" s="61">
        <f>6479.969+1700</f>
        <v>8179.969</v>
      </c>
      <c r="F174" s="61">
        <f>6742.324+600</f>
        <v>7342.324</v>
      </c>
      <c r="G174" s="61">
        <v>9221.87</v>
      </c>
      <c r="H174" s="61">
        <v>10144.05</v>
      </c>
      <c r="I174" s="61">
        <v>11158.46</v>
      </c>
      <c r="J174" s="55" t="s">
        <v>97</v>
      </c>
      <c r="K174" s="7"/>
      <c r="L174" s="2"/>
      <c r="M174" s="2"/>
    </row>
    <row r="175" spans="1:13" ht="33" customHeight="1" hidden="1" outlineLevel="1">
      <c r="A175" s="34"/>
      <c r="B175" s="36" t="s">
        <v>4</v>
      </c>
      <c r="C175" s="61">
        <f t="shared" si="22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33" customHeight="1" hidden="1" outlineLevel="1">
      <c r="A176" s="34"/>
      <c r="B176" s="36" t="s">
        <v>1</v>
      </c>
      <c r="C176" s="61">
        <f t="shared" si="22"/>
        <v>0</v>
      </c>
      <c r="D176" s="61"/>
      <c r="E176" s="61"/>
      <c r="F176" s="61"/>
      <c r="G176" s="61"/>
      <c r="H176" s="61"/>
      <c r="I176" s="61"/>
      <c r="J176" s="55"/>
      <c r="K176" s="7"/>
      <c r="L176" s="2"/>
      <c r="M176" s="2"/>
    </row>
    <row r="177" spans="1:13" ht="33" customHeight="1" hidden="1" outlineLevel="1">
      <c r="A177" s="34"/>
      <c r="B177" s="36" t="s">
        <v>5</v>
      </c>
      <c r="C177" s="61">
        <f t="shared" si="22"/>
        <v>500</v>
      </c>
      <c r="D177" s="61"/>
      <c r="E177" s="61">
        <v>500</v>
      </c>
      <c r="F177" s="61"/>
      <c r="G177" s="61"/>
      <c r="H177" s="61"/>
      <c r="I177" s="61"/>
      <c r="J177" s="55"/>
      <c r="K177" s="7"/>
      <c r="L177" s="2"/>
      <c r="M177" s="2"/>
    </row>
    <row r="178" spans="1:13" ht="66" collapsed="1">
      <c r="A178" s="34">
        <v>47</v>
      </c>
      <c r="B178" s="36" t="s">
        <v>7</v>
      </c>
      <c r="C178" s="61">
        <f t="shared" si="22"/>
        <v>77305.928</v>
      </c>
      <c r="D178" s="61">
        <v>11722.01</v>
      </c>
      <c r="E178" s="61">
        <v>12118.467</v>
      </c>
      <c r="F178" s="61">
        <f>12748.481</f>
        <v>12748.481</v>
      </c>
      <c r="G178" s="61">
        <v>12301.2</v>
      </c>
      <c r="H178" s="61">
        <v>13531.32</v>
      </c>
      <c r="I178" s="61">
        <v>14884.45</v>
      </c>
      <c r="J178" s="55" t="s">
        <v>98</v>
      </c>
      <c r="K178" s="7"/>
      <c r="L178" s="2"/>
      <c r="M178" s="2"/>
    </row>
    <row r="179" spans="1:13" ht="33" customHeight="1" hidden="1" outlineLevel="1">
      <c r="A179" s="34"/>
      <c r="B179" s="36" t="s">
        <v>4</v>
      </c>
      <c r="C179" s="61">
        <f t="shared" si="22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33" customHeight="1" hidden="1" outlineLevel="1">
      <c r="A180" s="34"/>
      <c r="B180" s="36" t="s">
        <v>1</v>
      </c>
      <c r="C180" s="61">
        <f t="shared" si="22"/>
        <v>0</v>
      </c>
      <c r="D180" s="61"/>
      <c r="E180" s="61"/>
      <c r="F180" s="61"/>
      <c r="G180" s="61"/>
      <c r="H180" s="61"/>
      <c r="I180" s="61"/>
      <c r="J180" s="55"/>
      <c r="K180" s="7"/>
      <c r="L180" s="2"/>
      <c r="M180" s="2"/>
    </row>
    <row r="181" spans="1:13" ht="33" customHeight="1" hidden="1" outlineLevel="1">
      <c r="A181" s="34"/>
      <c r="B181" s="36" t="s">
        <v>5</v>
      </c>
      <c r="C181" s="61">
        <f t="shared" si="22"/>
        <v>300</v>
      </c>
      <c r="D181" s="61"/>
      <c r="E181" s="61">
        <v>300</v>
      </c>
      <c r="F181" s="61"/>
      <c r="G181" s="61"/>
      <c r="H181" s="61"/>
      <c r="I181" s="61"/>
      <c r="J181" s="55"/>
      <c r="K181" s="7"/>
      <c r="L181" s="2"/>
      <c r="M181" s="2"/>
    </row>
    <row r="182" spans="1:13" ht="99" collapsed="1">
      <c r="A182" s="34">
        <v>48</v>
      </c>
      <c r="B182" s="36" t="s">
        <v>8</v>
      </c>
      <c r="C182" s="61">
        <f t="shared" si="22"/>
        <v>113621.571</v>
      </c>
      <c r="D182" s="61">
        <f>14743.314+200</f>
        <v>14943.314</v>
      </c>
      <c r="E182" s="61">
        <f>15260.301+200</f>
        <v>15460.301</v>
      </c>
      <c r="F182" s="61">
        <f>15893.996+190</f>
        <v>16083.996</v>
      </c>
      <c r="G182" s="61">
        <v>20282.16</v>
      </c>
      <c r="H182" s="61">
        <v>22310.38</v>
      </c>
      <c r="I182" s="61">
        <v>24541.42</v>
      </c>
      <c r="J182" s="55" t="s">
        <v>99</v>
      </c>
      <c r="K182" s="7"/>
      <c r="L182" s="2"/>
      <c r="M182" s="2"/>
    </row>
    <row r="183" spans="1:13" ht="33" customHeight="1" hidden="1" outlineLevel="1">
      <c r="A183" s="34"/>
      <c r="B183" s="36" t="s">
        <v>4</v>
      </c>
      <c r="C183" s="61">
        <f t="shared" si="22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33" customHeight="1" hidden="1" outlineLevel="1">
      <c r="A184" s="34"/>
      <c r="B184" s="36" t="s">
        <v>1</v>
      </c>
      <c r="C184" s="61">
        <f t="shared" si="22"/>
        <v>0</v>
      </c>
      <c r="D184" s="61"/>
      <c r="E184" s="61"/>
      <c r="F184" s="61"/>
      <c r="G184" s="61"/>
      <c r="H184" s="61"/>
      <c r="I184" s="61"/>
      <c r="J184" s="55"/>
      <c r="K184" s="7"/>
      <c r="L184" s="2"/>
      <c r="M184" s="2"/>
    </row>
    <row r="185" spans="1:13" ht="33" customHeight="1" hidden="1" outlineLevel="1">
      <c r="A185" s="34"/>
      <c r="B185" s="36" t="s">
        <v>5</v>
      </c>
      <c r="C185" s="61">
        <f t="shared" si="22"/>
        <v>5500</v>
      </c>
      <c r="D185" s="61">
        <v>2000</v>
      </c>
      <c r="E185" s="61">
        <v>3500</v>
      </c>
      <c r="F185" s="61"/>
      <c r="G185" s="61"/>
      <c r="H185" s="61"/>
      <c r="I185" s="61"/>
      <c r="J185" s="55"/>
      <c r="K185" s="7"/>
      <c r="L185" s="2"/>
      <c r="M185" s="2"/>
    </row>
    <row r="186" spans="1:13" ht="74.25" customHeight="1" collapsed="1">
      <c r="A186" s="34">
        <v>49</v>
      </c>
      <c r="B186" s="36" t="s">
        <v>9</v>
      </c>
      <c r="C186" s="61">
        <f t="shared" si="22"/>
        <v>273.84999999999997</v>
      </c>
      <c r="D186" s="61">
        <v>10</v>
      </c>
      <c r="E186" s="61">
        <v>50</v>
      </c>
      <c r="F186" s="61">
        <v>50</v>
      </c>
      <c r="G186" s="61">
        <v>49.5</v>
      </c>
      <c r="H186" s="61">
        <v>54.45</v>
      </c>
      <c r="I186" s="61">
        <v>59.9</v>
      </c>
      <c r="J186" s="55" t="s">
        <v>100</v>
      </c>
      <c r="K186" s="7"/>
      <c r="L186" s="2"/>
      <c r="M186" s="2"/>
    </row>
    <row r="187" spans="1:13" ht="33" hidden="1" outlineLevel="1">
      <c r="A187" s="32"/>
      <c r="B187" s="35" t="s">
        <v>4</v>
      </c>
      <c r="C187" s="60">
        <f aca="true" t="shared" si="23" ref="C187:C192">SUM(D187:E187)</f>
        <v>0</v>
      </c>
      <c r="D187" s="60"/>
      <c r="E187" s="60"/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1</v>
      </c>
      <c r="C188" s="60">
        <f t="shared" si="23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5</v>
      </c>
      <c r="C189" s="60">
        <f t="shared" si="23"/>
        <v>130</v>
      </c>
      <c r="D189" s="60">
        <v>65</v>
      </c>
      <c r="E189" s="60">
        <v>65</v>
      </c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4</v>
      </c>
      <c r="C190" s="60">
        <f t="shared" si="23"/>
        <v>0</v>
      </c>
      <c r="D190" s="60"/>
      <c r="E190" s="60"/>
      <c r="F190" s="60"/>
      <c r="G190" s="60"/>
      <c r="H190" s="60"/>
      <c r="I190" s="60"/>
      <c r="J190" s="32"/>
      <c r="K190" s="7"/>
      <c r="L190" s="2"/>
      <c r="M190" s="2"/>
    </row>
    <row r="191" spans="1:13" ht="33" hidden="1" outlineLevel="1">
      <c r="A191" s="32"/>
      <c r="B191" s="35" t="s">
        <v>1</v>
      </c>
      <c r="C191" s="60">
        <f t="shared" si="23"/>
        <v>0</v>
      </c>
      <c r="D191" s="60"/>
      <c r="E191" s="60"/>
      <c r="F191" s="60"/>
      <c r="G191" s="60"/>
      <c r="H191" s="60"/>
      <c r="I191" s="60"/>
      <c r="J191" s="32"/>
      <c r="K191" s="7"/>
      <c r="L191" s="2"/>
      <c r="M191" s="2"/>
    </row>
    <row r="192" spans="1:13" ht="33" hidden="1" outlineLevel="1">
      <c r="A192" s="32"/>
      <c r="B192" s="35" t="s">
        <v>5</v>
      </c>
      <c r="C192" s="60">
        <f t="shared" si="23"/>
        <v>0</v>
      </c>
      <c r="D192" s="60">
        <v>0</v>
      </c>
      <c r="E192" s="60">
        <v>0</v>
      </c>
      <c r="F192" s="60"/>
      <c r="G192" s="60"/>
      <c r="H192" s="60"/>
      <c r="I192" s="60"/>
      <c r="J192" s="32"/>
      <c r="K192" s="7"/>
      <c r="L192" s="2"/>
      <c r="M192" s="2"/>
    </row>
    <row r="193" spans="1:13" s="11" customFormat="1" ht="132" collapsed="1">
      <c r="A193" s="32">
        <v>50</v>
      </c>
      <c r="B193" s="35" t="s">
        <v>62</v>
      </c>
      <c r="C193" s="60">
        <f aca="true" t="shared" si="24" ref="C193:C202">SUM(D193:I193)</f>
        <v>173079.665</v>
      </c>
      <c r="D193" s="60">
        <f aca="true" t="shared" si="25" ref="D193:I193">D194+D195+D196</f>
        <v>26607</v>
      </c>
      <c r="E193" s="60">
        <f t="shared" si="25"/>
        <v>28165.451999999997</v>
      </c>
      <c r="F193" s="60">
        <f t="shared" si="25"/>
        <v>29789.813000000002</v>
      </c>
      <c r="G193" s="60">
        <f t="shared" si="25"/>
        <v>26742.42</v>
      </c>
      <c r="H193" s="60">
        <f t="shared" si="25"/>
        <v>29416.660000000003</v>
      </c>
      <c r="I193" s="60">
        <f t="shared" si="25"/>
        <v>32358.32</v>
      </c>
      <c r="J193" s="32"/>
      <c r="K193" s="9"/>
      <c r="L193" s="10"/>
      <c r="M193" s="10"/>
    </row>
    <row r="194" spans="1:13" s="14" customFormat="1" ht="33">
      <c r="A194" s="34">
        <v>51</v>
      </c>
      <c r="B194" s="36" t="s">
        <v>4</v>
      </c>
      <c r="C194" s="61">
        <f t="shared" si="24"/>
        <v>0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34"/>
      <c r="K194" s="12"/>
      <c r="L194" s="13"/>
      <c r="M194" s="13"/>
    </row>
    <row r="195" spans="1:13" s="14" customFormat="1" ht="66">
      <c r="A195" s="34">
        <v>52</v>
      </c>
      <c r="B195" s="36" t="s">
        <v>76</v>
      </c>
      <c r="C195" s="61">
        <f t="shared" si="24"/>
        <v>0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34"/>
      <c r="K195" s="12"/>
      <c r="L195" s="13"/>
      <c r="M195" s="13"/>
    </row>
    <row r="196" spans="1:13" s="14" customFormat="1" ht="66">
      <c r="A196" s="34">
        <v>53</v>
      </c>
      <c r="B196" s="36" t="s">
        <v>59</v>
      </c>
      <c r="C196" s="61">
        <f t="shared" si="24"/>
        <v>173079.665</v>
      </c>
      <c r="D196" s="61">
        <f aca="true" t="shared" si="26" ref="D196:I196">D197+D198</f>
        <v>26607</v>
      </c>
      <c r="E196" s="61">
        <f t="shared" si="26"/>
        <v>28165.451999999997</v>
      </c>
      <c r="F196" s="61">
        <f t="shared" si="26"/>
        <v>29789.813000000002</v>
      </c>
      <c r="G196" s="61">
        <f t="shared" si="26"/>
        <v>26742.42</v>
      </c>
      <c r="H196" s="61">
        <f t="shared" si="26"/>
        <v>29416.660000000003</v>
      </c>
      <c r="I196" s="61">
        <f t="shared" si="26"/>
        <v>32358.32</v>
      </c>
      <c r="J196" s="34"/>
      <c r="K196" s="12"/>
      <c r="L196" s="13"/>
      <c r="M196" s="13"/>
    </row>
    <row r="197" spans="1:13" ht="64.5" customHeight="1">
      <c r="A197" s="34">
        <v>54</v>
      </c>
      <c r="B197" s="36" t="s">
        <v>72</v>
      </c>
      <c r="C197" s="61">
        <f t="shared" si="24"/>
        <v>105250.143</v>
      </c>
      <c r="D197" s="61">
        <v>16187.161</v>
      </c>
      <c r="E197" s="61">
        <v>17300.676</v>
      </c>
      <c r="F197" s="61">
        <v>18300.916</v>
      </c>
      <c r="G197" s="61">
        <v>16151.48</v>
      </c>
      <c r="H197" s="61">
        <v>17766.63</v>
      </c>
      <c r="I197" s="61">
        <v>19543.28</v>
      </c>
      <c r="J197" s="46" t="s">
        <v>101</v>
      </c>
      <c r="K197" s="7"/>
      <c r="L197" s="2"/>
      <c r="M197" s="2"/>
    </row>
    <row r="198" spans="1:13" ht="67.5" customHeight="1">
      <c r="A198" s="34">
        <v>55</v>
      </c>
      <c r="B198" s="36" t="s">
        <v>73</v>
      </c>
      <c r="C198" s="61">
        <f t="shared" si="24"/>
        <v>67829.522</v>
      </c>
      <c r="D198" s="61">
        <v>10419.839</v>
      </c>
      <c r="E198" s="61">
        <v>10864.776</v>
      </c>
      <c r="F198" s="61">
        <v>11488.897</v>
      </c>
      <c r="G198" s="61">
        <v>10590.94</v>
      </c>
      <c r="H198" s="61">
        <v>11650.03</v>
      </c>
      <c r="I198" s="61">
        <v>12815.04</v>
      </c>
      <c r="J198" s="46" t="s">
        <v>101</v>
      </c>
      <c r="K198" s="7"/>
      <c r="L198" s="2"/>
      <c r="M198" s="2"/>
    </row>
    <row r="199" spans="1:13" s="11" customFormat="1" ht="132.75" customHeight="1">
      <c r="A199" s="32">
        <v>56</v>
      </c>
      <c r="B199" s="35" t="s">
        <v>63</v>
      </c>
      <c r="C199" s="60">
        <f t="shared" si="24"/>
        <v>209962.513</v>
      </c>
      <c r="D199" s="60">
        <f aca="true" t="shared" si="27" ref="D199:I199">D200+D201+D202</f>
        <v>32382.612</v>
      </c>
      <c r="E199" s="60">
        <f t="shared" si="27"/>
        <v>33889.199</v>
      </c>
      <c r="F199" s="60">
        <f t="shared" si="27"/>
        <v>35832.572</v>
      </c>
      <c r="G199" s="60">
        <f t="shared" si="27"/>
        <v>32585.54</v>
      </c>
      <c r="H199" s="60">
        <f t="shared" si="27"/>
        <v>35844.09</v>
      </c>
      <c r="I199" s="60">
        <f t="shared" si="27"/>
        <v>39428.5</v>
      </c>
      <c r="J199" s="32"/>
      <c r="K199" s="9"/>
      <c r="L199" s="10"/>
      <c r="M199" s="10"/>
    </row>
    <row r="200" spans="1:13" s="14" customFormat="1" ht="33">
      <c r="A200" s="34">
        <v>57</v>
      </c>
      <c r="B200" s="36" t="s">
        <v>4</v>
      </c>
      <c r="C200" s="61">
        <f t="shared" si="24"/>
        <v>0</v>
      </c>
      <c r="D200" s="61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34"/>
      <c r="K200" s="12"/>
      <c r="L200" s="13"/>
      <c r="M200" s="13"/>
    </row>
    <row r="201" spans="1:13" s="14" customFormat="1" ht="33">
      <c r="A201" s="34">
        <v>58</v>
      </c>
      <c r="B201" s="36" t="s">
        <v>1</v>
      </c>
      <c r="C201" s="61">
        <f t="shared" si="24"/>
        <v>0</v>
      </c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34"/>
      <c r="K201" s="12"/>
      <c r="L201" s="13"/>
      <c r="M201" s="13"/>
    </row>
    <row r="202" spans="1:13" s="14" customFormat="1" ht="66">
      <c r="A202" s="34">
        <v>59</v>
      </c>
      <c r="B202" s="36" t="s">
        <v>59</v>
      </c>
      <c r="C202" s="61">
        <f t="shared" si="24"/>
        <v>209962.513</v>
      </c>
      <c r="D202" s="61">
        <f aca="true" t="shared" si="28" ref="D202:I202">D203</f>
        <v>32382.612</v>
      </c>
      <c r="E202" s="61">
        <f t="shared" si="28"/>
        <v>33889.199</v>
      </c>
      <c r="F202" s="61">
        <f t="shared" si="28"/>
        <v>35832.572</v>
      </c>
      <c r="G202" s="61">
        <f t="shared" si="28"/>
        <v>32585.54</v>
      </c>
      <c r="H202" s="61">
        <f t="shared" si="28"/>
        <v>35844.09</v>
      </c>
      <c r="I202" s="61">
        <f t="shared" si="28"/>
        <v>39428.5</v>
      </c>
      <c r="J202" s="34"/>
      <c r="K202" s="12"/>
      <c r="L202" s="13"/>
      <c r="M202" s="13"/>
    </row>
    <row r="203" spans="1:13" ht="69.75" customHeight="1">
      <c r="A203" s="34">
        <v>60</v>
      </c>
      <c r="B203" s="36" t="s">
        <v>56</v>
      </c>
      <c r="C203" s="61">
        <f>SUM(D203:I203)</f>
        <v>209962.513</v>
      </c>
      <c r="D203" s="61">
        <v>32382.612</v>
      </c>
      <c r="E203" s="61">
        <v>33889.199</v>
      </c>
      <c r="F203" s="61">
        <v>35832.572</v>
      </c>
      <c r="G203" s="61">
        <v>32585.54</v>
      </c>
      <c r="H203" s="61">
        <v>35844.09</v>
      </c>
      <c r="I203" s="61">
        <v>39428.5</v>
      </c>
      <c r="J203" s="47" t="s">
        <v>95</v>
      </c>
      <c r="K203" s="7"/>
      <c r="L203" s="2"/>
      <c r="M203" s="2"/>
    </row>
    <row r="204" spans="1:13" s="11" customFormat="1" ht="201" customHeight="1">
      <c r="A204" s="32">
        <v>61</v>
      </c>
      <c r="B204" s="35" t="s">
        <v>64</v>
      </c>
      <c r="C204" s="60">
        <f aca="true" t="shared" si="29" ref="C204:I204">C205+C206+C207</f>
        <v>1450</v>
      </c>
      <c r="D204" s="60">
        <f t="shared" si="29"/>
        <v>200</v>
      </c>
      <c r="E204" s="60">
        <f t="shared" si="29"/>
        <v>100</v>
      </c>
      <c r="F204" s="60">
        <f t="shared" si="29"/>
        <v>100</v>
      </c>
      <c r="G204" s="60">
        <f t="shared" si="29"/>
        <v>350</v>
      </c>
      <c r="H204" s="60">
        <f t="shared" si="29"/>
        <v>350</v>
      </c>
      <c r="I204" s="60">
        <f t="shared" si="29"/>
        <v>350</v>
      </c>
      <c r="J204" s="32"/>
      <c r="K204" s="9"/>
      <c r="L204" s="10"/>
      <c r="M204" s="10"/>
    </row>
    <row r="205" spans="1:13" s="14" customFormat="1" ht="33">
      <c r="A205" s="34">
        <v>62</v>
      </c>
      <c r="B205" s="36" t="s">
        <v>4</v>
      </c>
      <c r="C205" s="61">
        <f aca="true" t="shared" si="30" ref="C205:C216">SUM(D205:E205)</f>
        <v>0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34"/>
      <c r="K205" s="12"/>
      <c r="L205" s="13"/>
      <c r="M205" s="13"/>
    </row>
    <row r="206" spans="1:13" s="14" customFormat="1" ht="33">
      <c r="A206" s="34">
        <v>63</v>
      </c>
      <c r="B206" s="36" t="s">
        <v>1</v>
      </c>
      <c r="C206" s="61">
        <f t="shared" si="30"/>
        <v>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34"/>
      <c r="K206" s="12"/>
      <c r="L206" s="13"/>
      <c r="M206" s="13"/>
    </row>
    <row r="207" spans="1:13" s="14" customFormat="1" ht="66">
      <c r="A207" s="34">
        <v>64</v>
      </c>
      <c r="B207" s="36" t="s">
        <v>59</v>
      </c>
      <c r="C207" s="61">
        <f>SUM(D207:I207)</f>
        <v>1450</v>
      </c>
      <c r="D207" s="61">
        <f aca="true" t="shared" si="31" ref="D207:I207">D208</f>
        <v>200</v>
      </c>
      <c r="E207" s="61">
        <f t="shared" si="31"/>
        <v>100</v>
      </c>
      <c r="F207" s="61">
        <f t="shared" si="31"/>
        <v>100</v>
      </c>
      <c r="G207" s="61">
        <f t="shared" si="31"/>
        <v>350</v>
      </c>
      <c r="H207" s="61">
        <f t="shared" si="31"/>
        <v>350</v>
      </c>
      <c r="I207" s="61">
        <f t="shared" si="31"/>
        <v>350</v>
      </c>
      <c r="J207" s="34"/>
      <c r="K207" s="12"/>
      <c r="L207" s="13"/>
      <c r="M207" s="13"/>
    </row>
    <row r="208" spans="1:13" ht="62.25" customHeight="1">
      <c r="A208" s="34">
        <v>65</v>
      </c>
      <c r="B208" s="36" t="s">
        <v>56</v>
      </c>
      <c r="C208" s="61">
        <f>SUM(D208:I208)</f>
        <v>1450</v>
      </c>
      <c r="D208" s="61">
        <v>200</v>
      </c>
      <c r="E208" s="61">
        <v>100</v>
      </c>
      <c r="F208" s="61">
        <v>100</v>
      </c>
      <c r="G208" s="61">
        <v>350</v>
      </c>
      <c r="H208" s="61">
        <v>350</v>
      </c>
      <c r="I208" s="61">
        <v>350</v>
      </c>
      <c r="J208" s="48" t="s">
        <v>95</v>
      </c>
      <c r="K208" s="7"/>
      <c r="L208" s="2"/>
      <c r="M208" s="2"/>
    </row>
    <row r="209" spans="1:13" s="11" customFormat="1" ht="139.5" customHeight="1">
      <c r="A209" s="32">
        <v>66</v>
      </c>
      <c r="B209" s="35" t="s">
        <v>65</v>
      </c>
      <c r="C209" s="60">
        <f>SUM(D209:I209)</f>
        <v>37942.826</v>
      </c>
      <c r="D209" s="60">
        <f aca="true" t="shared" si="32" ref="D209:I209">D210+D211+D212</f>
        <v>5829.545</v>
      </c>
      <c r="E209" s="60">
        <f t="shared" si="32"/>
        <v>6095.754</v>
      </c>
      <c r="F209" s="60">
        <f>F210+F211+F212</f>
        <v>6447.477</v>
      </c>
      <c r="G209" s="60">
        <f t="shared" si="32"/>
        <v>5912.4</v>
      </c>
      <c r="H209" s="60">
        <f t="shared" si="32"/>
        <v>6503.64</v>
      </c>
      <c r="I209" s="60">
        <f t="shared" si="32"/>
        <v>7154.01</v>
      </c>
      <c r="J209" s="32"/>
      <c r="K209" s="9"/>
      <c r="L209" s="10"/>
      <c r="M209" s="10"/>
    </row>
    <row r="210" spans="1:13" s="14" customFormat="1" ht="33">
      <c r="A210" s="34">
        <v>67</v>
      </c>
      <c r="B210" s="36" t="s">
        <v>4</v>
      </c>
      <c r="C210" s="61">
        <f t="shared" si="30"/>
        <v>0</v>
      </c>
      <c r="D210" s="61">
        <v>0</v>
      </c>
      <c r="E210" s="61">
        <v>0</v>
      </c>
      <c r="F210" s="61">
        <f>SUM(G210:H210)</f>
        <v>0</v>
      </c>
      <c r="G210" s="61">
        <v>0</v>
      </c>
      <c r="H210" s="61">
        <v>0</v>
      </c>
      <c r="I210" s="61">
        <v>0</v>
      </c>
      <c r="J210" s="34"/>
      <c r="K210" s="12"/>
      <c r="L210" s="13"/>
      <c r="M210" s="13"/>
    </row>
    <row r="211" spans="1:13" s="14" customFormat="1" ht="33">
      <c r="A211" s="34">
        <v>68</v>
      </c>
      <c r="B211" s="36" t="s">
        <v>1</v>
      </c>
      <c r="C211" s="61">
        <f t="shared" si="30"/>
        <v>0</v>
      </c>
      <c r="D211" s="61">
        <v>0</v>
      </c>
      <c r="E211" s="61">
        <v>0</v>
      </c>
      <c r="F211" s="61">
        <f>SUM(G211:H211)</f>
        <v>0</v>
      </c>
      <c r="G211" s="61">
        <v>0</v>
      </c>
      <c r="H211" s="61">
        <v>0</v>
      </c>
      <c r="I211" s="61">
        <v>0</v>
      </c>
      <c r="J211" s="34"/>
      <c r="K211" s="12"/>
      <c r="L211" s="13"/>
      <c r="M211" s="13"/>
    </row>
    <row r="212" spans="1:13" s="14" customFormat="1" ht="66">
      <c r="A212" s="34">
        <v>69</v>
      </c>
      <c r="B212" s="36" t="s">
        <v>59</v>
      </c>
      <c r="C212" s="61">
        <f>SUM(D212:I212)</f>
        <v>37942.826</v>
      </c>
      <c r="D212" s="61">
        <f aca="true" t="shared" si="33" ref="D212:I212">D213</f>
        <v>5829.545</v>
      </c>
      <c r="E212" s="61">
        <f t="shared" si="33"/>
        <v>6095.754</v>
      </c>
      <c r="F212" s="61">
        <f t="shared" si="33"/>
        <v>6447.477</v>
      </c>
      <c r="G212" s="61">
        <f t="shared" si="33"/>
        <v>5912.4</v>
      </c>
      <c r="H212" s="61">
        <f t="shared" si="33"/>
        <v>6503.64</v>
      </c>
      <c r="I212" s="61">
        <f t="shared" si="33"/>
        <v>7154.01</v>
      </c>
      <c r="J212" s="34"/>
      <c r="K212" s="12"/>
      <c r="L212" s="13"/>
      <c r="M212" s="13"/>
    </row>
    <row r="213" spans="1:13" ht="96" customHeight="1">
      <c r="A213" s="34">
        <v>70</v>
      </c>
      <c r="B213" s="36" t="s">
        <v>9</v>
      </c>
      <c r="C213" s="61">
        <f>SUM(D213:I213)</f>
        <v>37942.826</v>
      </c>
      <c r="D213" s="61">
        <v>5829.545</v>
      </c>
      <c r="E213" s="61">
        <v>6095.754</v>
      </c>
      <c r="F213" s="61">
        <v>6447.477</v>
      </c>
      <c r="G213" s="61">
        <v>5912.4</v>
      </c>
      <c r="H213" s="61">
        <v>6503.64</v>
      </c>
      <c r="I213" s="61">
        <v>7154.01</v>
      </c>
      <c r="J213" s="49" t="s">
        <v>102</v>
      </c>
      <c r="K213" s="7"/>
      <c r="L213" s="2"/>
      <c r="M213" s="2"/>
    </row>
    <row r="214" spans="1:13" ht="72" customHeight="1">
      <c r="A214" s="32">
        <v>71</v>
      </c>
      <c r="B214" s="35" t="s">
        <v>69</v>
      </c>
      <c r="C214" s="60">
        <f>SUM(D214:I214)</f>
        <v>50453.76699999999</v>
      </c>
      <c r="D214" s="60">
        <f aca="true" t="shared" si="34" ref="D214:I214">D217</f>
        <v>7422.727</v>
      </c>
      <c r="E214" s="60">
        <f t="shared" si="34"/>
        <v>8017</v>
      </c>
      <c r="F214" s="60">
        <f t="shared" si="34"/>
        <v>8304</v>
      </c>
      <c r="G214" s="60">
        <f t="shared" si="34"/>
        <v>8069.5</v>
      </c>
      <c r="H214" s="60">
        <f t="shared" si="34"/>
        <v>8876.45</v>
      </c>
      <c r="I214" s="60">
        <f t="shared" si="34"/>
        <v>9764.09</v>
      </c>
      <c r="J214" s="32"/>
      <c r="K214" s="7"/>
      <c r="L214" s="2"/>
      <c r="M214" s="2"/>
    </row>
    <row r="215" spans="1:13" ht="33">
      <c r="A215" s="34">
        <v>72</v>
      </c>
      <c r="B215" s="36" t="s">
        <v>4</v>
      </c>
      <c r="C215" s="61">
        <f t="shared" si="30"/>
        <v>0</v>
      </c>
      <c r="D215" s="61">
        <v>0</v>
      </c>
      <c r="E215" s="61">
        <v>0</v>
      </c>
      <c r="F215" s="61">
        <f>SUM(G215:H215)</f>
        <v>0</v>
      </c>
      <c r="G215" s="61">
        <v>0</v>
      </c>
      <c r="H215" s="61">
        <v>0</v>
      </c>
      <c r="I215" s="61">
        <v>0</v>
      </c>
      <c r="J215" s="34"/>
      <c r="K215" s="7"/>
      <c r="L215" s="2"/>
      <c r="M215" s="2"/>
    </row>
    <row r="216" spans="1:13" ht="33">
      <c r="A216" s="34">
        <v>73</v>
      </c>
      <c r="B216" s="36" t="s">
        <v>1</v>
      </c>
      <c r="C216" s="61">
        <f t="shared" si="30"/>
        <v>0</v>
      </c>
      <c r="D216" s="61">
        <v>0</v>
      </c>
      <c r="E216" s="61">
        <v>0</v>
      </c>
      <c r="F216" s="61">
        <f>SUM(G216:H216)</f>
        <v>0</v>
      </c>
      <c r="G216" s="61">
        <v>0</v>
      </c>
      <c r="H216" s="61">
        <v>0</v>
      </c>
      <c r="I216" s="61">
        <v>0</v>
      </c>
      <c r="J216" s="34"/>
      <c r="K216" s="7"/>
      <c r="L216" s="2"/>
      <c r="M216" s="2"/>
    </row>
    <row r="217" spans="1:13" ht="33">
      <c r="A217" s="34">
        <v>74</v>
      </c>
      <c r="B217" s="36" t="s">
        <v>60</v>
      </c>
      <c r="C217" s="61">
        <f aca="true" t="shared" si="35" ref="C217:I217">C218+C219</f>
        <v>50453.76699999999</v>
      </c>
      <c r="D217" s="61">
        <f t="shared" si="35"/>
        <v>7422.727</v>
      </c>
      <c r="E217" s="61">
        <f t="shared" si="35"/>
        <v>8017</v>
      </c>
      <c r="F217" s="61">
        <f t="shared" si="35"/>
        <v>8304</v>
      </c>
      <c r="G217" s="61">
        <f t="shared" si="35"/>
        <v>8069.5</v>
      </c>
      <c r="H217" s="61">
        <f t="shared" si="35"/>
        <v>8876.45</v>
      </c>
      <c r="I217" s="61">
        <f t="shared" si="35"/>
        <v>9764.09</v>
      </c>
      <c r="J217" s="34"/>
      <c r="K217" s="7"/>
      <c r="L217" s="2"/>
      <c r="M217" s="2"/>
    </row>
    <row r="218" spans="1:13" ht="99">
      <c r="A218" s="34">
        <v>75</v>
      </c>
      <c r="B218" s="36" t="s">
        <v>54</v>
      </c>
      <c r="C218" s="61">
        <f>SUM(D218:I218)</f>
        <v>39234.814999999995</v>
      </c>
      <c r="D218" s="61">
        <v>5851.485</v>
      </c>
      <c r="E218" s="61">
        <v>6076</v>
      </c>
      <c r="F218" s="61">
        <v>6293</v>
      </c>
      <c r="G218" s="61">
        <v>6348.74</v>
      </c>
      <c r="H218" s="61">
        <v>6983.62</v>
      </c>
      <c r="I218" s="61">
        <v>7681.97</v>
      </c>
      <c r="J218" s="50">
        <v>37</v>
      </c>
      <c r="K218" s="7"/>
      <c r="L218" s="2"/>
      <c r="M218" s="2"/>
    </row>
    <row r="219" spans="1:13" ht="102.75" customHeight="1">
      <c r="A219" s="34">
        <v>76</v>
      </c>
      <c r="B219" s="36" t="s">
        <v>68</v>
      </c>
      <c r="C219" s="61">
        <f>SUM(D219:I219)</f>
        <v>11218.952000000001</v>
      </c>
      <c r="D219" s="61">
        <v>1571.242</v>
      </c>
      <c r="E219" s="61">
        <v>1941</v>
      </c>
      <c r="F219" s="61">
        <v>2011</v>
      </c>
      <c r="G219" s="61">
        <v>1720.76</v>
      </c>
      <c r="H219" s="61">
        <v>1892.83</v>
      </c>
      <c r="I219" s="61">
        <v>2082.12</v>
      </c>
      <c r="J219" s="50">
        <v>37</v>
      </c>
      <c r="K219" s="7"/>
      <c r="L219" s="2"/>
      <c r="M219" s="2"/>
    </row>
    <row r="220" spans="1:13" ht="99">
      <c r="A220" s="32">
        <v>77</v>
      </c>
      <c r="B220" s="35" t="s">
        <v>71</v>
      </c>
      <c r="C220" s="60">
        <f>SUM(D220:I220)</f>
        <v>2200</v>
      </c>
      <c r="D220" s="60">
        <f aca="true" t="shared" si="36" ref="D220:I220">D223</f>
        <v>0</v>
      </c>
      <c r="E220" s="60">
        <f t="shared" si="36"/>
        <v>0</v>
      </c>
      <c r="F220" s="60">
        <f t="shared" si="36"/>
        <v>0</v>
      </c>
      <c r="G220" s="60">
        <f t="shared" si="36"/>
        <v>600</v>
      </c>
      <c r="H220" s="60">
        <f t="shared" si="36"/>
        <v>800</v>
      </c>
      <c r="I220" s="60">
        <f t="shared" si="36"/>
        <v>800</v>
      </c>
      <c r="J220" s="32"/>
      <c r="K220" s="7"/>
      <c r="L220" s="2"/>
      <c r="M220" s="2"/>
    </row>
    <row r="221" spans="1:13" ht="33">
      <c r="A221" s="34">
        <v>78</v>
      </c>
      <c r="B221" s="36" t="s">
        <v>4</v>
      </c>
      <c r="C221" s="61">
        <f>SUM(D221:E221)</f>
        <v>0</v>
      </c>
      <c r="D221" s="61">
        <v>0</v>
      </c>
      <c r="E221" s="61">
        <v>0</v>
      </c>
      <c r="F221" s="61">
        <f>SUM(G221:H221)</f>
        <v>0</v>
      </c>
      <c r="G221" s="61">
        <v>0</v>
      </c>
      <c r="H221" s="61">
        <v>0</v>
      </c>
      <c r="I221" s="61">
        <v>0</v>
      </c>
      <c r="J221" s="34"/>
      <c r="K221" s="7"/>
      <c r="L221" s="2"/>
      <c r="M221" s="2"/>
    </row>
    <row r="222" spans="1:13" ht="33">
      <c r="A222" s="34">
        <v>79</v>
      </c>
      <c r="B222" s="36" t="s">
        <v>1</v>
      </c>
      <c r="C222" s="61">
        <f>SUM(D222:E222)</f>
        <v>0</v>
      </c>
      <c r="D222" s="61">
        <v>0</v>
      </c>
      <c r="E222" s="61">
        <v>0</v>
      </c>
      <c r="F222" s="61">
        <f>SUM(G222:H222)</f>
        <v>0</v>
      </c>
      <c r="G222" s="61">
        <v>0</v>
      </c>
      <c r="H222" s="61">
        <v>0</v>
      </c>
      <c r="I222" s="61">
        <v>0</v>
      </c>
      <c r="J222" s="34"/>
      <c r="K222" s="7"/>
      <c r="L222" s="2"/>
      <c r="M222" s="2"/>
    </row>
    <row r="223" spans="1:13" ht="66">
      <c r="A223" s="34">
        <v>80</v>
      </c>
      <c r="B223" s="36" t="s">
        <v>59</v>
      </c>
      <c r="C223" s="61">
        <f aca="true" t="shared" si="37" ref="C223:C232">SUM(D223:I223)</f>
        <v>2200</v>
      </c>
      <c r="D223" s="61">
        <f aca="true" t="shared" si="38" ref="D223:I223">D228+D224+D225+D227+D226</f>
        <v>0</v>
      </c>
      <c r="E223" s="61">
        <f t="shared" si="38"/>
        <v>0</v>
      </c>
      <c r="F223" s="61">
        <f t="shared" si="38"/>
        <v>0</v>
      </c>
      <c r="G223" s="61">
        <f t="shared" si="38"/>
        <v>600</v>
      </c>
      <c r="H223" s="61">
        <f t="shared" si="38"/>
        <v>800</v>
      </c>
      <c r="I223" s="61">
        <f t="shared" si="38"/>
        <v>800</v>
      </c>
      <c r="J223" s="34"/>
      <c r="K223" s="7"/>
      <c r="L223" s="2"/>
      <c r="M223" s="2"/>
    </row>
    <row r="224" spans="1:10" ht="66">
      <c r="A224" s="40">
        <v>81</v>
      </c>
      <c r="B224" s="36" t="s">
        <v>56</v>
      </c>
      <c r="C224" s="61">
        <f t="shared" si="37"/>
        <v>1200</v>
      </c>
      <c r="D224" s="61">
        <v>0</v>
      </c>
      <c r="E224" s="61">
        <v>0</v>
      </c>
      <c r="F224" s="61">
        <v>0</v>
      </c>
      <c r="G224" s="61">
        <v>400</v>
      </c>
      <c r="H224" s="61">
        <v>400</v>
      </c>
      <c r="I224" s="61">
        <v>400</v>
      </c>
      <c r="J224" s="52" t="s">
        <v>89</v>
      </c>
    </row>
    <row r="225" spans="1:10" ht="66">
      <c r="A225" s="40">
        <v>82</v>
      </c>
      <c r="B225" s="36" t="s">
        <v>6</v>
      </c>
      <c r="C225" s="61">
        <f t="shared" si="37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2" t="s">
        <v>90</v>
      </c>
    </row>
    <row r="226" spans="1:10" ht="33">
      <c r="A226" s="40">
        <v>83</v>
      </c>
      <c r="B226" s="36" t="s">
        <v>55</v>
      </c>
      <c r="C226" s="61">
        <f t="shared" si="37"/>
        <v>1000</v>
      </c>
      <c r="D226" s="61">
        <v>0</v>
      </c>
      <c r="E226" s="61">
        <v>0</v>
      </c>
      <c r="F226" s="61">
        <v>0</v>
      </c>
      <c r="G226" s="61">
        <v>200</v>
      </c>
      <c r="H226" s="61">
        <v>400</v>
      </c>
      <c r="I226" s="61">
        <v>400</v>
      </c>
      <c r="J226" s="51" t="s">
        <v>88</v>
      </c>
    </row>
    <row r="227" spans="1:10" ht="33">
      <c r="A227" s="40">
        <v>84</v>
      </c>
      <c r="B227" s="36" t="s">
        <v>9</v>
      </c>
      <c r="C227" s="61">
        <f t="shared" si="37"/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51" t="s">
        <v>92</v>
      </c>
    </row>
    <row r="228" spans="1:10" ht="33">
      <c r="A228" s="40">
        <v>85</v>
      </c>
      <c r="B228" s="36" t="s">
        <v>73</v>
      </c>
      <c r="C228" s="61">
        <f t="shared" si="37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51" t="s">
        <v>93</v>
      </c>
    </row>
    <row r="229" spans="1:13" ht="116.25" customHeight="1">
      <c r="A229" s="32">
        <v>86</v>
      </c>
      <c r="B229" s="35" t="s">
        <v>70</v>
      </c>
      <c r="C229" s="60">
        <f t="shared" si="37"/>
        <v>14000</v>
      </c>
      <c r="D229" s="60">
        <f aca="true" t="shared" si="39" ref="D229:I229">D232</f>
        <v>0</v>
      </c>
      <c r="E229" s="60">
        <f t="shared" si="39"/>
        <v>0</v>
      </c>
      <c r="F229" s="60">
        <f t="shared" si="39"/>
        <v>0</v>
      </c>
      <c r="G229" s="60">
        <f t="shared" si="39"/>
        <v>4000</v>
      </c>
      <c r="H229" s="60">
        <f t="shared" si="39"/>
        <v>5000</v>
      </c>
      <c r="I229" s="60">
        <f t="shared" si="39"/>
        <v>5000</v>
      </c>
      <c r="J229" s="32"/>
      <c r="K229" s="7"/>
      <c r="L229" s="2"/>
      <c r="M229" s="2"/>
    </row>
    <row r="230" spans="1:13" ht="33">
      <c r="A230" s="34">
        <v>87</v>
      </c>
      <c r="B230" s="36" t="s">
        <v>4</v>
      </c>
      <c r="C230" s="61">
        <f t="shared" si="37"/>
        <v>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34"/>
      <c r="K230" s="7"/>
      <c r="L230" s="2"/>
      <c r="M230" s="2"/>
    </row>
    <row r="231" spans="1:13" ht="33">
      <c r="A231" s="34">
        <v>88</v>
      </c>
      <c r="B231" s="36" t="s">
        <v>1</v>
      </c>
      <c r="C231" s="61">
        <f t="shared" si="37"/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34"/>
      <c r="K231" s="7"/>
      <c r="L231" s="2"/>
      <c r="M231" s="2"/>
    </row>
    <row r="232" spans="1:13" ht="66">
      <c r="A232" s="34">
        <v>89</v>
      </c>
      <c r="B232" s="36" t="s">
        <v>59</v>
      </c>
      <c r="C232" s="61">
        <f t="shared" si="37"/>
        <v>14000</v>
      </c>
      <c r="D232" s="61">
        <f aca="true" t="shared" si="40" ref="D232:I232">SUM(D233:D236)</f>
        <v>0</v>
      </c>
      <c r="E232" s="61">
        <f t="shared" si="40"/>
        <v>0</v>
      </c>
      <c r="F232" s="61">
        <f t="shared" si="40"/>
        <v>0</v>
      </c>
      <c r="G232" s="61">
        <f t="shared" si="40"/>
        <v>4000</v>
      </c>
      <c r="H232" s="61">
        <f t="shared" si="40"/>
        <v>5000</v>
      </c>
      <c r="I232" s="61">
        <f t="shared" si="40"/>
        <v>5000</v>
      </c>
      <c r="J232" s="34"/>
      <c r="K232" s="7"/>
      <c r="L232" s="2"/>
      <c r="M232" s="2"/>
    </row>
    <row r="233" spans="1:10" ht="33">
      <c r="A233" s="40">
        <v>90</v>
      </c>
      <c r="B233" s="36" t="s">
        <v>7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40"/>
    </row>
    <row r="234" spans="1:10" ht="33">
      <c r="A234" s="40">
        <v>91</v>
      </c>
      <c r="B234" s="36" t="s">
        <v>55</v>
      </c>
      <c r="C234" s="61">
        <f>SUM(D234:I234)</f>
        <v>5000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5000</v>
      </c>
      <c r="J234" s="40"/>
    </row>
    <row r="235" spans="1:13" ht="33">
      <c r="A235" s="34">
        <v>92</v>
      </c>
      <c r="B235" s="36" t="s">
        <v>56</v>
      </c>
      <c r="C235" s="61">
        <f>SUM(D235:I235)</f>
        <v>5000</v>
      </c>
      <c r="D235" s="61">
        <v>0</v>
      </c>
      <c r="E235" s="61">
        <v>0</v>
      </c>
      <c r="F235" s="61">
        <v>0</v>
      </c>
      <c r="G235" s="61">
        <v>0</v>
      </c>
      <c r="H235" s="61">
        <v>5000</v>
      </c>
      <c r="I235" s="61">
        <v>0</v>
      </c>
      <c r="J235" s="34"/>
      <c r="K235" s="7"/>
      <c r="L235" s="2"/>
      <c r="M235" s="2"/>
    </row>
    <row r="236" spans="1:10" ht="33">
      <c r="A236" s="40">
        <v>93</v>
      </c>
      <c r="B236" s="36" t="s">
        <v>75</v>
      </c>
      <c r="C236" s="61">
        <f>SUM(D236:I236)</f>
        <v>4000</v>
      </c>
      <c r="D236" s="61">
        <v>0</v>
      </c>
      <c r="E236" s="61">
        <v>0</v>
      </c>
      <c r="F236" s="61">
        <v>0</v>
      </c>
      <c r="G236" s="61">
        <v>4000</v>
      </c>
      <c r="H236" s="61">
        <v>0</v>
      </c>
      <c r="I236" s="61">
        <v>0</v>
      </c>
      <c r="J236" s="40"/>
    </row>
    <row r="237" spans="1:13" ht="152.25" customHeight="1">
      <c r="A237" s="32">
        <v>94</v>
      </c>
      <c r="B237" s="35" t="s">
        <v>78</v>
      </c>
      <c r="C237" s="60">
        <f>SUM(D237:I237)</f>
        <v>300</v>
      </c>
      <c r="D237" s="60">
        <f aca="true" t="shared" si="41" ref="D237:I237">D240</f>
        <v>0</v>
      </c>
      <c r="E237" s="60">
        <f t="shared" si="41"/>
        <v>0</v>
      </c>
      <c r="F237" s="60">
        <f t="shared" si="41"/>
        <v>0</v>
      </c>
      <c r="G237" s="60">
        <f t="shared" si="41"/>
        <v>100</v>
      </c>
      <c r="H237" s="60">
        <f t="shared" si="41"/>
        <v>100</v>
      </c>
      <c r="I237" s="60">
        <f t="shared" si="41"/>
        <v>100</v>
      </c>
      <c r="J237" s="32">
        <v>36</v>
      </c>
      <c r="K237" s="7"/>
      <c r="L237" s="2"/>
      <c r="M237" s="2"/>
    </row>
    <row r="238" spans="1:13" ht="33">
      <c r="A238" s="34">
        <v>95</v>
      </c>
      <c r="B238" s="36" t="s">
        <v>4</v>
      </c>
      <c r="C238" s="61">
        <f aca="true" t="shared" si="42" ref="C238:C244">SUM(D238:E238)</f>
        <v>0</v>
      </c>
      <c r="D238" s="61">
        <v>0</v>
      </c>
      <c r="E238" s="61">
        <v>0</v>
      </c>
      <c r="F238" s="61"/>
      <c r="G238" s="61"/>
      <c r="H238" s="61"/>
      <c r="I238" s="61"/>
      <c r="J238" s="34"/>
      <c r="K238" s="7"/>
      <c r="L238" s="2"/>
      <c r="M238" s="2"/>
    </row>
    <row r="239" spans="1:13" ht="33">
      <c r="A239" s="34">
        <v>96</v>
      </c>
      <c r="B239" s="36" t="s">
        <v>1</v>
      </c>
      <c r="C239" s="61">
        <f t="shared" si="42"/>
        <v>0</v>
      </c>
      <c r="D239" s="61">
        <v>0</v>
      </c>
      <c r="E239" s="61">
        <v>0</v>
      </c>
      <c r="F239" s="61"/>
      <c r="G239" s="61"/>
      <c r="H239" s="61"/>
      <c r="I239" s="61"/>
      <c r="J239" s="34"/>
      <c r="K239" s="7"/>
      <c r="L239" s="2"/>
      <c r="M239" s="2"/>
    </row>
    <row r="240" spans="1:13" ht="66">
      <c r="A240" s="34">
        <v>97</v>
      </c>
      <c r="B240" s="36" t="s">
        <v>59</v>
      </c>
      <c r="C240" s="61">
        <f>SUM(D240:I240)</f>
        <v>300</v>
      </c>
      <c r="D240" s="61">
        <f aca="true" t="shared" si="43" ref="D240:I240">D241+D242</f>
        <v>0</v>
      </c>
      <c r="E240" s="61">
        <f t="shared" si="43"/>
        <v>0</v>
      </c>
      <c r="F240" s="61">
        <f t="shared" si="43"/>
        <v>0</v>
      </c>
      <c r="G240" s="61">
        <f t="shared" si="43"/>
        <v>100</v>
      </c>
      <c r="H240" s="61">
        <f t="shared" si="43"/>
        <v>100</v>
      </c>
      <c r="I240" s="61">
        <f t="shared" si="43"/>
        <v>100</v>
      </c>
      <c r="J240" s="34"/>
      <c r="K240" s="7"/>
      <c r="L240" s="2"/>
      <c r="M240" s="2"/>
    </row>
    <row r="241" spans="1:13" ht="33">
      <c r="A241" s="34">
        <v>98</v>
      </c>
      <c r="B241" s="36" t="s">
        <v>72</v>
      </c>
      <c r="C241" s="61">
        <f>SUM(D241:I241)</f>
        <v>100</v>
      </c>
      <c r="D241" s="61">
        <v>0</v>
      </c>
      <c r="E241" s="61">
        <v>0</v>
      </c>
      <c r="F241" s="61">
        <v>0</v>
      </c>
      <c r="G241" s="61">
        <v>0</v>
      </c>
      <c r="H241" s="61">
        <v>100</v>
      </c>
      <c r="I241" s="61">
        <v>0</v>
      </c>
      <c r="J241" s="53" t="s">
        <v>93</v>
      </c>
      <c r="K241" s="7"/>
      <c r="L241" s="2"/>
      <c r="M241" s="2"/>
    </row>
    <row r="242" spans="1:10" ht="33">
      <c r="A242" s="40">
        <v>99</v>
      </c>
      <c r="B242" s="36" t="s">
        <v>73</v>
      </c>
      <c r="C242" s="61">
        <f>SUM(D242:I242)</f>
        <v>200</v>
      </c>
      <c r="D242" s="61">
        <v>0</v>
      </c>
      <c r="E242" s="61">
        <v>0</v>
      </c>
      <c r="F242" s="61">
        <v>0</v>
      </c>
      <c r="G242" s="61">
        <v>100</v>
      </c>
      <c r="H242" s="61">
        <v>0</v>
      </c>
      <c r="I242" s="61">
        <v>100</v>
      </c>
      <c r="J242" s="54" t="s">
        <v>93</v>
      </c>
    </row>
    <row r="243" spans="1:13" ht="186" customHeight="1">
      <c r="A243" s="32">
        <v>100</v>
      </c>
      <c r="B243" s="35" t="s">
        <v>79</v>
      </c>
      <c r="C243" s="60">
        <f>SUM(D243:I243)</f>
        <v>150</v>
      </c>
      <c r="D243" s="60">
        <f aca="true" t="shared" si="44" ref="D243:I243">D246</f>
        <v>0</v>
      </c>
      <c r="E243" s="60">
        <f t="shared" si="44"/>
        <v>0</v>
      </c>
      <c r="F243" s="60">
        <f t="shared" si="44"/>
        <v>0</v>
      </c>
      <c r="G243" s="60">
        <f t="shared" si="44"/>
        <v>50</v>
      </c>
      <c r="H243" s="60">
        <f t="shared" si="44"/>
        <v>50</v>
      </c>
      <c r="I243" s="60">
        <f t="shared" si="44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42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150</v>
      </c>
      <c r="D246" s="61">
        <f aca="true" t="shared" si="45" ref="D246:I246">SUM(D247:D249)</f>
        <v>0</v>
      </c>
      <c r="E246" s="61">
        <f t="shared" si="45"/>
        <v>0</v>
      </c>
      <c r="F246" s="61">
        <f t="shared" si="45"/>
        <v>0</v>
      </c>
      <c r="G246" s="61">
        <f t="shared" si="45"/>
        <v>50</v>
      </c>
      <c r="H246" s="61">
        <f t="shared" si="45"/>
        <v>50</v>
      </c>
      <c r="I246" s="61">
        <f t="shared" si="45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50</v>
      </c>
      <c r="D247" s="61">
        <v>0</v>
      </c>
      <c r="E247" s="61">
        <v>0</v>
      </c>
      <c r="F247" s="61">
        <v>0</v>
      </c>
      <c r="G247" s="61">
        <v>50</v>
      </c>
      <c r="H247" s="61">
        <v>0</v>
      </c>
      <c r="I247" s="61">
        <v>0</v>
      </c>
      <c r="J247" s="55" t="s">
        <v>89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88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90</v>
      </c>
    </row>
  </sheetData>
  <sheetProtection/>
  <autoFilter ref="A17:M192"/>
  <mergeCells count="14">
    <mergeCell ref="G2:J2"/>
    <mergeCell ref="G3:J3"/>
    <mergeCell ref="D9:J9"/>
    <mergeCell ref="G4:J4"/>
    <mergeCell ref="G5:J5"/>
    <mergeCell ref="G6:J6"/>
    <mergeCell ref="G7:J7"/>
    <mergeCell ref="G8:J8"/>
    <mergeCell ref="D10:J10"/>
    <mergeCell ref="A11:J11"/>
    <mergeCell ref="A12:A16"/>
    <mergeCell ref="B12:B16"/>
    <mergeCell ref="C12:I15"/>
    <mergeCell ref="J12:J1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2019-01-21T05:38:10Z</cp:lastPrinted>
  <dcterms:created xsi:type="dcterms:W3CDTF">2010-08-25T12:40:26Z</dcterms:created>
  <dcterms:modified xsi:type="dcterms:W3CDTF">2019-01-21T05:40:04Z</dcterms:modified>
  <cp:category/>
  <cp:version/>
  <cp:contentType/>
  <cp:contentStatus/>
</cp:coreProperties>
</file>