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300" windowHeight="8550" firstSheet="2" activeTab="2"/>
  </bookViews>
  <sheets>
    <sheet name="Сравнение 2014 к 2015черновик" sheetId="1" state="hidden" r:id="rId1"/>
    <sheet name="2016 итоговая" sheetId="4" state="hidden" r:id="rId2"/>
    <sheet name="2017 " sheetId="5" r:id="rId3"/>
  </sheets>
  <calcPr calcId="144525"/>
</workbook>
</file>

<file path=xl/calcChain.xml><?xml version="1.0" encoding="utf-8"?>
<calcChain xmlns="http://schemas.openxmlformats.org/spreadsheetml/2006/main">
  <c r="G31" i="5" l="1"/>
  <c r="G21" i="5"/>
  <c r="G30" i="5"/>
  <c r="H22" i="5"/>
  <c r="G22" i="5"/>
  <c r="G18" i="5"/>
  <c r="H16" i="5"/>
  <c r="G16" i="5"/>
  <c r="G14" i="5"/>
  <c r="J27" i="5" l="1"/>
  <c r="I27" i="5"/>
  <c r="F31" i="5"/>
  <c r="E31" i="5"/>
  <c r="E30" i="5"/>
  <c r="D31" i="5"/>
  <c r="F26" i="5" l="1"/>
  <c r="I26" i="5" l="1"/>
  <c r="G24" i="5" l="1"/>
  <c r="E14" i="5"/>
  <c r="F14" i="5"/>
  <c r="H14" i="5"/>
  <c r="D14" i="5"/>
  <c r="F22" i="5"/>
  <c r="F23" i="5"/>
  <c r="C30" i="5"/>
  <c r="J29" i="5"/>
  <c r="I29" i="5"/>
  <c r="J28" i="5"/>
  <c r="I28" i="5"/>
  <c r="J25" i="5"/>
  <c r="I25" i="5"/>
  <c r="C24" i="5"/>
  <c r="F30" i="5"/>
  <c r="H21" i="5"/>
  <c r="F21" i="5"/>
  <c r="E21" i="5"/>
  <c r="E22" i="5" s="1"/>
  <c r="D21" i="5"/>
  <c r="D22" i="5" s="1"/>
  <c r="C21" i="5"/>
  <c r="B21" i="5"/>
  <c r="H18" i="5"/>
  <c r="F18" i="5"/>
  <c r="E18" i="5"/>
  <c r="D18" i="5"/>
  <c r="C18" i="5"/>
  <c r="F16" i="5"/>
  <c r="E16" i="5"/>
  <c r="D16" i="5"/>
  <c r="C16" i="5"/>
  <c r="E9" i="5"/>
  <c r="D9" i="5"/>
  <c r="H6" i="5"/>
  <c r="G6" i="5"/>
  <c r="F6" i="5"/>
  <c r="E6" i="5"/>
  <c r="D6" i="5"/>
  <c r="C6" i="5"/>
  <c r="B6" i="5"/>
  <c r="H27" i="4"/>
  <c r="J26" i="5" l="1"/>
  <c r="G23" i="5"/>
  <c r="H24" i="5"/>
  <c r="H23" i="5"/>
  <c r="H30" i="5" s="1"/>
  <c r="H31" i="5" s="1"/>
  <c r="I22" i="5"/>
  <c r="J22" i="5"/>
  <c r="D23" i="5"/>
  <c r="E23" i="5"/>
  <c r="I21" i="5"/>
  <c r="J21" i="5"/>
  <c r="D30" i="5" l="1"/>
  <c r="J23" i="5"/>
  <c r="I23" i="5"/>
  <c r="J30" i="5" l="1"/>
  <c r="I30" i="5"/>
  <c r="D22" i="4"/>
  <c r="D23" i="4"/>
  <c r="J25" i="4" l="1"/>
  <c r="J28" i="4"/>
  <c r="J29" i="4"/>
  <c r="I25" i="4"/>
  <c r="I28" i="4"/>
  <c r="I29" i="4"/>
  <c r="H9" i="4" l="1"/>
  <c r="E20" i="1" l="1"/>
  <c r="D20" i="1"/>
  <c r="D55" i="1" l="1"/>
  <c r="D16" i="4"/>
  <c r="C6" i="4" l="1"/>
  <c r="D21" i="4" l="1"/>
  <c r="E21" i="4"/>
  <c r="F21" i="4"/>
  <c r="G21" i="4"/>
  <c r="H21" i="4"/>
  <c r="C21" i="4"/>
  <c r="B21" i="4"/>
  <c r="D18" i="4"/>
  <c r="E18" i="4"/>
  <c r="F18" i="4"/>
  <c r="G18" i="4"/>
  <c r="H18" i="4"/>
  <c r="C18" i="4"/>
  <c r="H16" i="4"/>
  <c r="G16" i="4"/>
  <c r="F16" i="4"/>
  <c r="E16" i="4"/>
  <c r="C16" i="4"/>
  <c r="H26" i="4"/>
  <c r="G26" i="4"/>
  <c r="F26" i="4"/>
  <c r="C24" i="4"/>
  <c r="B34" i="1"/>
  <c r="E9" i="4"/>
  <c r="F9" i="4"/>
  <c r="G9" i="4"/>
  <c r="D9" i="4"/>
  <c r="H6" i="4"/>
  <c r="G6" i="4"/>
  <c r="F6" i="4"/>
  <c r="E6" i="4"/>
  <c r="D6" i="4"/>
  <c r="B6" i="4"/>
  <c r="E36" i="1"/>
  <c r="J26" i="4" l="1"/>
  <c r="I26" i="4"/>
  <c r="I21" i="4"/>
  <c r="J21" i="4"/>
  <c r="H22" i="4"/>
  <c r="G22" i="4"/>
  <c r="F22" i="4"/>
  <c r="E22" i="4"/>
  <c r="G23" i="4"/>
  <c r="G30" i="4" s="1"/>
  <c r="C30" i="4"/>
  <c r="E45" i="1"/>
  <c r="J55" i="1"/>
  <c r="I55" i="1"/>
  <c r="E41" i="1"/>
  <c r="J47" i="1"/>
  <c r="I47" i="1"/>
  <c r="J45" i="1"/>
  <c r="I45" i="1"/>
  <c r="J43" i="1"/>
  <c r="I43" i="1"/>
  <c r="J41" i="1"/>
  <c r="I41" i="1"/>
  <c r="F41" i="1"/>
  <c r="G41" i="1"/>
  <c r="H41" i="1"/>
  <c r="H24" i="1"/>
  <c r="G24" i="1"/>
  <c r="F24" i="1"/>
  <c r="E24" i="1"/>
  <c r="D24" i="1"/>
  <c r="C24" i="1"/>
  <c r="J22" i="4" l="1"/>
  <c r="I22" i="4"/>
  <c r="H23" i="4"/>
  <c r="E23" i="4"/>
  <c r="E30" i="4" s="1"/>
  <c r="F23" i="4"/>
  <c r="D30" i="4"/>
  <c r="E39" i="1"/>
  <c r="C55" i="1"/>
  <c r="D53" i="1"/>
  <c r="E53" i="1"/>
  <c r="F53" i="1"/>
  <c r="G53" i="1"/>
  <c r="H53" i="1"/>
  <c r="I53" i="1"/>
  <c r="J53" i="1"/>
  <c r="C53" i="1"/>
  <c r="J23" i="4" l="1"/>
  <c r="I23" i="4"/>
  <c r="F30" i="4"/>
  <c r="H30" i="4"/>
  <c r="D41" i="1"/>
  <c r="I39" i="1"/>
  <c r="F39" i="1"/>
  <c r="G39" i="1"/>
  <c r="H39" i="1"/>
  <c r="J39" i="1"/>
  <c r="D39" i="1"/>
  <c r="C39" i="1"/>
  <c r="F20" i="1"/>
  <c r="G20" i="1"/>
  <c r="H20" i="1"/>
  <c r="C20" i="1"/>
  <c r="C34" i="1"/>
  <c r="C36" i="1"/>
  <c r="D34" i="1"/>
  <c r="E34" i="1"/>
  <c r="F34" i="1"/>
  <c r="I36" i="1" s="1"/>
  <c r="G34" i="1"/>
  <c r="G36" i="1" s="1"/>
  <c r="H34" i="1"/>
  <c r="H36" i="1" s="1"/>
  <c r="C28" i="1"/>
  <c r="E28" i="1"/>
  <c r="D28" i="1"/>
  <c r="F28" i="1"/>
  <c r="G28" i="1"/>
  <c r="H28" i="1"/>
  <c r="C7" i="1"/>
  <c r="D7" i="1"/>
  <c r="E7" i="1"/>
  <c r="F7" i="1"/>
  <c r="G7" i="1"/>
  <c r="H7" i="1"/>
  <c r="B7" i="1"/>
  <c r="B6" i="1"/>
  <c r="E6" i="1"/>
  <c r="F6" i="1"/>
  <c r="G6" i="1"/>
  <c r="H6" i="1"/>
  <c r="C6" i="1"/>
  <c r="D6" i="1"/>
  <c r="J30" i="4" l="1"/>
  <c r="I30" i="4"/>
  <c r="F36" i="1"/>
  <c r="J34" i="1"/>
  <c r="J36" i="1"/>
  <c r="D36" i="1"/>
  <c r="I34" i="1"/>
  <c r="E27" i="4" l="1"/>
  <c r="E24" i="4" s="1"/>
  <c r="D27" i="4"/>
  <c r="D24" i="4" s="1"/>
  <c r="F27" i="4"/>
  <c r="G27" i="4"/>
  <c r="G24" i="4" s="1"/>
  <c r="J27" i="4" l="1"/>
  <c r="I27" i="4"/>
  <c r="F24" i="4"/>
  <c r="H24" i="4"/>
  <c r="J24" i="4" l="1"/>
  <c r="J31" i="4" s="1"/>
  <c r="I24" i="4"/>
  <c r="I31" i="4" s="1"/>
  <c r="F27" i="5" l="1"/>
  <c r="F24" i="5" l="1"/>
  <c r="D27" i="5"/>
  <c r="D24" i="5" l="1"/>
  <c r="E27" i="5"/>
  <c r="E24" i="5" l="1"/>
  <c r="I24" i="5" l="1"/>
  <c r="I31" i="5" s="1"/>
  <c r="J24" i="5"/>
  <c r="J31" i="5" s="1"/>
</calcChain>
</file>

<file path=xl/comments1.xml><?xml version="1.0" encoding="utf-8"?>
<comments xmlns="http://schemas.openxmlformats.org/spreadsheetml/2006/main">
  <authors>
    <author>Елена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уточнить - м.б. по факту другая цифра?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 обл. 2015 на уровне 2014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уточнить - м.б. по факту другая цифра?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В нашей от 03.07.2014 данный показатель совпадал с обл. Эти цифры из обл. с измен. от 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Изменена в обл в 2015 году.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Изменена в обл в 2015 году.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Посчитала как в областной с изм. 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Ставлю факт 2012, 2013, 2014. В обл. изменен 2013, 2014,2015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Ставлю как в областной.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Оставляем нули? В областной ни в 2014, ни в 2015 не стоят нули.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Как получили эту цифру?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факт по отчету по оптимизации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факт по отчету по оптимизации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Не будем платить из внебюджета?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<sst xmlns="http://schemas.openxmlformats.org/spreadsheetml/2006/main" count="291" uniqueCount="62">
  <si>
    <t>Глава 6. Показатели повышения средней заработной платы работников</t>
  </si>
  <si>
    <t>муниципальных учреждений культуры</t>
  </si>
  <si>
    <t>Таблица 12</t>
  </si>
  <si>
    <t>Наименование показателей</t>
  </si>
  <si>
    <t>2012 г. факт</t>
  </si>
  <si>
    <t>2013 г. факт</t>
  </si>
  <si>
    <t>2014 г.</t>
  </si>
  <si>
    <t>факт</t>
  </si>
  <si>
    <t>2015 г.</t>
  </si>
  <si>
    <t>2016 г.</t>
  </si>
  <si>
    <t>2017 г.</t>
  </si>
  <si>
    <t>2018 г.</t>
  </si>
  <si>
    <t>2014 г.- 2016 г.</t>
  </si>
  <si>
    <t>2014г.- 2018 г.</t>
  </si>
  <si>
    <t>Норматив числа получателей услуг на 1 работника учреждений культуры (по среднесписочной численности работников)</t>
  </si>
  <si>
    <t>Х</t>
  </si>
  <si>
    <t>Число получателей услуг, чел.</t>
  </si>
  <si>
    <t>Среднесписочная численность  работников учреждений культуры: человек</t>
  </si>
  <si>
    <t>Численность населения муниципального образования, чел.</t>
  </si>
  <si>
    <t xml:space="preserve">Соотношение средней заработной платы отдельной категории работников и средней заработной платы в субъекте Российской Федерации </t>
  </si>
  <si>
    <t>по Программе поэтапного совершенствования систем оплаты труда в государственных (муниципальных) учреждениях на 2012-2018 годы, %</t>
  </si>
  <si>
    <t>по плану мероприятий ("дорожной карте") "Изменения в отраслях социальной сферы, направленные на повышение эффективности сферы культуры" Свердловской области, %</t>
  </si>
  <si>
    <t>по муниципальному образованию, %</t>
  </si>
  <si>
    <t>Средняя заработная плата работников по субъекту Российской Федерации, руб.</t>
  </si>
  <si>
    <t>Темп роста к предыдущему году, %</t>
  </si>
  <si>
    <t>Среднемесячная заработная плата работников учреждений культуры муниципального образования, рублей</t>
  </si>
  <si>
    <t>Доля от средств от приносящей доход деятельности в фонде заработной платы по работникам учреждений культуры, %</t>
  </si>
  <si>
    <t>Размер начислений на фонд оплаты труда, %</t>
  </si>
  <si>
    <t>Фонд оплаты труда с начислениями, млн. рублей</t>
  </si>
  <si>
    <t>Прирост фонда оплаты труда с начислениями к 2013 г., млн.руб. *, в том числе</t>
  </si>
  <si>
    <t>в том числе:</t>
  </si>
  <si>
    <t>за счет средств бюджета муниципального образования, млн. руб.</t>
  </si>
  <si>
    <t>включая средства, полученные за счет проведения мероприятий по оптимизации, из них:</t>
  </si>
  <si>
    <t>от реструктуризации сети, млн. рублей</t>
  </si>
  <si>
    <t>от оптимизации численности персонала, в том числе административно-управленческого персонала, млн. рублей</t>
  </si>
  <si>
    <t>от сокращения и оптимизации расходов на содержание учреждений, млн. рублей</t>
  </si>
  <si>
    <t>за счет средств от приносящей доход деятельности, млн. руб.</t>
  </si>
  <si>
    <t>за счет иных источников (решений), включая корректировку местного бюджета  на соответствующий год, млн. рублей</t>
  </si>
  <si>
    <t>Итого, объем средств, предусмотренный на повышение оплаты труда, млн. руб. (стр. 18+23+24)</t>
  </si>
  <si>
    <t>Соотношение объема средств от оптимизации к сумме объема средств, предусмотренного на повышение оплаты труда, % (стр. 19/стр. 25*100%)</t>
  </si>
  <si>
    <t>* - прирост фонда оплаты труда с начислениями к 2012 г.</t>
  </si>
  <si>
    <t>Число получателей услуг, человек</t>
  </si>
  <si>
    <t>Среднесписочная численность  работников учреждений культуры, человек</t>
  </si>
  <si>
    <t>Численность населения муниципального образования, человек</t>
  </si>
  <si>
    <t>по Программе поэтапного совершенствования систем оплаты труда в государственных (муниципальных) учреждениях на 2012-2018 годы, процентов</t>
  </si>
  <si>
    <t>по муниципальному образованию, процентов</t>
  </si>
  <si>
    <t>Темп роста к предыдущему году, процентов</t>
  </si>
  <si>
    <t>Средняя заработная плата работников по субъекту Российской Федерации, рублей</t>
  </si>
  <si>
    <t>Доля от средств от приносящей доход деятельности в фонде заработной платы по работникам учреждений культуры, процентов</t>
  </si>
  <si>
    <t>Размер начислений на фонд оплаты труда, процентов</t>
  </si>
  <si>
    <t>за счет средств бюджета муниципального образования, млн. рублей</t>
  </si>
  <si>
    <t>включая средства, полученные за счет проведения мероприятий по оптимизации, млн. рублей, в том числе</t>
  </si>
  <si>
    <t>за счет средств от приносящей доход деятельности, млн. рублей</t>
  </si>
  <si>
    <t>Итого, объем средств, предусмотренный на повышение оплаты труда, млн. рублей</t>
  </si>
  <si>
    <t>Соотношение объема средств, полученных за счет проведения мероприятий по оптимизации к сумме объема средств, предусмотренных на повышение оплаты труда, процентов</t>
  </si>
  <si>
    <t>Прирост фонда оплаты труда с начислениями к 2013 г., млн. рублей, в том числе</t>
  </si>
  <si>
    <t>11,7*</t>
  </si>
  <si>
    <t>по Плану мероприятий ("дорожной карте") "Изменения в отраслях социальной сферы, направленные на повышение эффективности сферы культуры", процентов</t>
  </si>
  <si>
    <t>по Свердловской области, процентов</t>
  </si>
  <si>
    <t>2015 г. факт</t>
  </si>
  <si>
    <t>Таблица 15</t>
  </si>
  <si>
    <t>* - прирост фонда оплаты труда с начислениями к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</si>
</sst>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zoomScale="92" zoomScaleNormal="92" workbookViewId="0">
      <pane ySplit="5" topLeftCell="A6" activePane="bottomLeft" state="frozen"/>
      <selection pane="bottomLeft" activeCell="E24" sqref="E24"/>
    </sheetView>
  </sheetViews>
  <sheetFormatPr defaultColWidth="8.85546875" defaultRowHeight="15.75" x14ac:dyDescent="0.25"/>
  <cols>
    <col min="1" max="1" width="46.28515625" style="1" customWidth="1"/>
    <col min="2" max="2" width="10.28515625" style="1" customWidth="1"/>
    <col min="3" max="3" width="10" style="1" customWidth="1"/>
    <col min="4" max="4" width="10.7109375" style="1" customWidth="1"/>
    <col min="5" max="5" width="10.5703125" style="1" customWidth="1"/>
    <col min="6" max="6" width="10.7109375" style="1" customWidth="1"/>
    <col min="7" max="7" width="12" style="1" customWidth="1"/>
    <col min="8" max="8" width="12.140625" style="1" customWidth="1"/>
    <col min="9" max="10" width="11.28515625" style="1" customWidth="1"/>
    <col min="11" max="16384" width="8.85546875" style="1"/>
  </cols>
  <sheetData>
    <row r="1" spans="1:10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6.5" thickBot="1" x14ac:dyDescent="0.3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64" t="s">
        <v>3</v>
      </c>
      <c r="B4" s="64" t="s">
        <v>4</v>
      </c>
      <c r="C4" s="64" t="s">
        <v>5</v>
      </c>
      <c r="D4" s="2" t="s">
        <v>6</v>
      </c>
      <c r="E4" s="64" t="s">
        <v>8</v>
      </c>
      <c r="F4" s="64" t="s">
        <v>9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6.5" thickBot="1" x14ac:dyDescent="0.3">
      <c r="A5" s="65"/>
      <c r="B5" s="65"/>
      <c r="C5" s="65"/>
      <c r="D5" s="3" t="s">
        <v>7</v>
      </c>
      <c r="E5" s="65"/>
      <c r="F5" s="65"/>
      <c r="G5" s="65"/>
      <c r="H5" s="65"/>
      <c r="I5" s="65"/>
      <c r="J5" s="65"/>
    </row>
    <row r="6" spans="1:10" ht="48" thickBot="1" x14ac:dyDescent="0.3">
      <c r="A6" s="4" t="s">
        <v>14</v>
      </c>
      <c r="B6" s="5">
        <f>ROUND(B8/B10,0)</f>
        <v>275</v>
      </c>
      <c r="C6" s="5">
        <f>ROUND(C8/C10,0)</f>
        <v>280</v>
      </c>
      <c r="D6" s="5">
        <f>ROUND(D8/D10,0)</f>
        <v>285</v>
      </c>
      <c r="E6" s="5">
        <f t="shared" ref="E6:H6" si="0">ROUND(E8/E10,0)</f>
        <v>285</v>
      </c>
      <c r="F6" s="5">
        <f t="shared" si="0"/>
        <v>288</v>
      </c>
      <c r="G6" s="5">
        <f t="shared" si="0"/>
        <v>298</v>
      </c>
      <c r="H6" s="5">
        <f t="shared" si="0"/>
        <v>315</v>
      </c>
      <c r="I6" s="5" t="s">
        <v>15</v>
      </c>
      <c r="J6" s="5" t="s">
        <v>15</v>
      </c>
    </row>
    <row r="7" spans="1:10" ht="16.5" thickBot="1" x14ac:dyDescent="0.3">
      <c r="A7" s="13">
        <v>2015</v>
      </c>
      <c r="B7" s="15">
        <f>ROUND(B9/B11,0)</f>
        <v>275</v>
      </c>
      <c r="C7" s="15">
        <f t="shared" ref="C7:H7" si="1">ROUND(C9/C11,0)</f>
        <v>280</v>
      </c>
      <c r="D7" s="15">
        <f t="shared" si="1"/>
        <v>285</v>
      </c>
      <c r="E7" s="15">
        <f t="shared" si="1"/>
        <v>285</v>
      </c>
      <c r="F7" s="15">
        <f t="shared" si="1"/>
        <v>288</v>
      </c>
      <c r="G7" s="15">
        <f t="shared" si="1"/>
        <v>298</v>
      </c>
      <c r="H7" s="15">
        <f t="shared" si="1"/>
        <v>315</v>
      </c>
      <c r="I7" s="15" t="s">
        <v>15</v>
      </c>
      <c r="J7" s="15" t="s">
        <v>15</v>
      </c>
    </row>
    <row r="8" spans="1:10" ht="16.5" thickBot="1" x14ac:dyDescent="0.3">
      <c r="A8" s="4" t="s">
        <v>16</v>
      </c>
      <c r="B8" s="6">
        <v>59300</v>
      </c>
      <c r="C8" s="6">
        <v>58200</v>
      </c>
      <c r="D8" s="6">
        <v>58992</v>
      </c>
      <c r="E8" s="6">
        <v>58992</v>
      </c>
      <c r="F8" s="6">
        <v>58992</v>
      </c>
      <c r="G8" s="6">
        <v>58992</v>
      </c>
      <c r="H8" s="6">
        <v>58992</v>
      </c>
      <c r="I8" s="5" t="s">
        <v>15</v>
      </c>
      <c r="J8" s="5" t="s">
        <v>15</v>
      </c>
    </row>
    <row r="9" spans="1:10" ht="16.5" thickBot="1" x14ac:dyDescent="0.3">
      <c r="A9" s="13">
        <v>2015</v>
      </c>
      <c r="B9" s="14">
        <v>59300</v>
      </c>
      <c r="C9" s="14">
        <v>58200</v>
      </c>
      <c r="D9" s="16">
        <v>58992</v>
      </c>
      <c r="E9" s="16">
        <v>58992</v>
      </c>
      <c r="F9" s="14">
        <v>58992</v>
      </c>
      <c r="G9" s="14">
        <v>58992</v>
      </c>
      <c r="H9" s="14">
        <v>58992</v>
      </c>
      <c r="I9" s="15" t="s">
        <v>15</v>
      </c>
      <c r="J9" s="15" t="s">
        <v>15</v>
      </c>
    </row>
    <row r="10" spans="1:10" ht="32.25" thickBot="1" x14ac:dyDescent="0.3">
      <c r="A10" s="4" t="s">
        <v>17</v>
      </c>
      <c r="B10" s="5">
        <v>216</v>
      </c>
      <c r="C10" s="5">
        <v>208</v>
      </c>
      <c r="D10" s="5">
        <v>207</v>
      </c>
      <c r="E10" s="5">
        <v>207</v>
      </c>
      <c r="F10" s="5">
        <v>205</v>
      </c>
      <c r="G10" s="5">
        <v>198</v>
      </c>
      <c r="H10" s="5">
        <v>187</v>
      </c>
      <c r="I10" s="5" t="s">
        <v>15</v>
      </c>
      <c r="J10" s="5" t="s">
        <v>15</v>
      </c>
    </row>
    <row r="11" spans="1:10" ht="16.5" thickBot="1" x14ac:dyDescent="0.3">
      <c r="A11" s="13">
        <v>2015</v>
      </c>
      <c r="B11" s="15">
        <v>216</v>
      </c>
      <c r="C11" s="15">
        <v>208</v>
      </c>
      <c r="D11" s="29">
        <v>207</v>
      </c>
      <c r="E11" s="29">
        <v>207</v>
      </c>
      <c r="F11" s="15">
        <v>205</v>
      </c>
      <c r="G11" s="15">
        <v>198</v>
      </c>
      <c r="H11" s="15">
        <v>187</v>
      </c>
      <c r="I11" s="15" t="s">
        <v>15</v>
      </c>
      <c r="J11" s="15" t="s">
        <v>15</v>
      </c>
    </row>
    <row r="12" spans="1:10" ht="31.5" x14ac:dyDescent="0.25">
      <c r="A12" s="17" t="s">
        <v>18</v>
      </c>
      <c r="B12" s="18">
        <v>59300</v>
      </c>
      <c r="C12" s="18">
        <v>58200</v>
      </c>
      <c r="D12" s="18">
        <v>58992</v>
      </c>
      <c r="E12" s="18">
        <v>58992</v>
      </c>
      <c r="F12" s="18">
        <v>58992</v>
      </c>
      <c r="G12" s="18">
        <v>58992</v>
      </c>
      <c r="H12" s="18">
        <v>58992</v>
      </c>
      <c r="I12" s="19" t="s">
        <v>15</v>
      </c>
      <c r="J12" s="19" t="s">
        <v>15</v>
      </c>
    </row>
    <row r="13" spans="1:10" ht="16.5" thickBot="1" x14ac:dyDescent="0.3">
      <c r="A13" s="13">
        <v>2015</v>
      </c>
      <c r="B13" s="20">
        <v>59300</v>
      </c>
      <c r="C13" s="20">
        <v>58200</v>
      </c>
      <c r="D13" s="23">
        <v>58992</v>
      </c>
      <c r="E13" s="23">
        <v>58992</v>
      </c>
      <c r="F13" s="22">
        <v>58992</v>
      </c>
      <c r="G13" s="20">
        <v>58992</v>
      </c>
      <c r="H13" s="20">
        <v>58992</v>
      </c>
      <c r="I13" s="15" t="s">
        <v>15</v>
      </c>
      <c r="J13" s="15" t="s">
        <v>15</v>
      </c>
    </row>
    <row r="14" spans="1:10" ht="16.5" thickBot="1" x14ac:dyDescent="0.3">
      <c r="A14" s="66" t="s">
        <v>19</v>
      </c>
      <c r="B14" s="67"/>
      <c r="C14" s="67"/>
      <c r="D14" s="67"/>
      <c r="E14" s="67"/>
      <c r="F14" s="67"/>
      <c r="G14" s="67"/>
      <c r="H14" s="67"/>
      <c r="I14" s="67"/>
      <c r="J14" s="7"/>
    </row>
    <row r="15" spans="1:10" ht="63.75" thickBot="1" x14ac:dyDescent="0.3">
      <c r="A15" s="4" t="s">
        <v>20</v>
      </c>
      <c r="B15" s="5" t="s">
        <v>15</v>
      </c>
      <c r="C15" s="5">
        <v>53</v>
      </c>
      <c r="D15" s="5">
        <v>59</v>
      </c>
      <c r="E15" s="5">
        <v>65</v>
      </c>
      <c r="F15" s="5">
        <v>74</v>
      </c>
      <c r="G15" s="5">
        <v>85</v>
      </c>
      <c r="H15" s="5">
        <v>100</v>
      </c>
      <c r="I15" s="5" t="s">
        <v>15</v>
      </c>
      <c r="J15" s="5" t="s">
        <v>15</v>
      </c>
    </row>
    <row r="16" spans="1:10" ht="16.5" thickBot="1" x14ac:dyDescent="0.3">
      <c r="A16" s="13">
        <v>2015</v>
      </c>
      <c r="B16" s="15" t="s">
        <v>15</v>
      </c>
      <c r="C16" s="15">
        <v>53</v>
      </c>
      <c r="D16" s="15">
        <v>59</v>
      </c>
      <c r="E16" s="15">
        <v>65</v>
      </c>
      <c r="F16" s="15">
        <v>74</v>
      </c>
      <c r="G16" s="15">
        <v>85</v>
      </c>
      <c r="H16" s="15">
        <v>100</v>
      </c>
      <c r="I16" s="15" t="s">
        <v>15</v>
      </c>
      <c r="J16" s="15" t="s">
        <v>15</v>
      </c>
    </row>
    <row r="17" spans="1:10" ht="79.5" thickBot="1" x14ac:dyDescent="0.3">
      <c r="A17" s="4" t="s">
        <v>21</v>
      </c>
      <c r="B17" s="5" t="s">
        <v>15</v>
      </c>
      <c r="C17" s="24">
        <v>56.1</v>
      </c>
      <c r="D17" s="24">
        <v>64.900000000000006</v>
      </c>
      <c r="E17" s="5">
        <v>73.7</v>
      </c>
      <c r="F17" s="5">
        <v>82.4</v>
      </c>
      <c r="G17" s="5">
        <v>100</v>
      </c>
      <c r="H17" s="5">
        <v>100</v>
      </c>
      <c r="I17" s="5" t="s">
        <v>15</v>
      </c>
      <c r="J17" s="5" t="s">
        <v>15</v>
      </c>
    </row>
    <row r="18" spans="1:10" ht="16.5" thickBot="1" x14ac:dyDescent="0.3">
      <c r="A18" s="13">
        <v>2015</v>
      </c>
      <c r="B18" s="15" t="s">
        <v>15</v>
      </c>
      <c r="C18" s="12">
        <v>70.3</v>
      </c>
      <c r="D18" s="12">
        <v>70.3</v>
      </c>
      <c r="E18" s="15">
        <v>73.7</v>
      </c>
      <c r="F18" s="15">
        <v>82.4</v>
      </c>
      <c r="G18" s="15">
        <v>100</v>
      </c>
      <c r="H18" s="15">
        <v>100</v>
      </c>
      <c r="I18" s="15" t="s">
        <v>15</v>
      </c>
      <c r="J18" s="15" t="s">
        <v>15</v>
      </c>
    </row>
    <row r="19" spans="1:10" x14ac:dyDescent="0.25">
      <c r="A19" s="17" t="s">
        <v>22</v>
      </c>
      <c r="B19" s="19" t="s">
        <v>15</v>
      </c>
      <c r="C19" s="19">
        <v>56.9</v>
      </c>
      <c r="D19" s="19">
        <v>67.2</v>
      </c>
      <c r="E19" s="19">
        <v>73.7</v>
      </c>
      <c r="F19" s="19">
        <v>82.4</v>
      </c>
      <c r="G19" s="19">
        <v>100</v>
      </c>
      <c r="H19" s="19">
        <v>100</v>
      </c>
      <c r="I19" s="19" t="s">
        <v>15</v>
      </c>
      <c r="J19" s="19" t="s">
        <v>15</v>
      </c>
    </row>
    <row r="20" spans="1:10" x14ac:dyDescent="0.25">
      <c r="A20" s="21">
        <v>2015</v>
      </c>
      <c r="B20" s="21" t="s">
        <v>15</v>
      </c>
      <c r="C20" s="37">
        <f>C26/C22*100</f>
        <v>56.886537877298636</v>
      </c>
      <c r="D20" s="37">
        <f>D26/D22*100</f>
        <v>69.193786982248511</v>
      </c>
      <c r="E20" s="37">
        <f>E26/E22*100</f>
        <v>78.92011834319527</v>
      </c>
      <c r="F20" s="37">
        <f t="shared" ref="F20:H20" si="2">F26/F22*100</f>
        <v>82.4</v>
      </c>
      <c r="G20" s="38">
        <f t="shared" si="2"/>
        <v>100</v>
      </c>
      <c r="H20" s="38">
        <f t="shared" si="2"/>
        <v>100</v>
      </c>
      <c r="I20" s="21" t="s">
        <v>15</v>
      </c>
      <c r="J20" s="21" t="s">
        <v>15</v>
      </c>
    </row>
    <row r="21" spans="1:10" ht="31.5" x14ac:dyDescent="0.25">
      <c r="A21" s="17" t="s">
        <v>23</v>
      </c>
      <c r="B21" s="26">
        <v>25138.799999999999</v>
      </c>
      <c r="C21" s="26">
        <v>27978.5</v>
      </c>
      <c r="D21" s="26">
        <v>30608</v>
      </c>
      <c r="E21" s="26">
        <v>33240</v>
      </c>
      <c r="F21" s="26">
        <v>36300</v>
      </c>
      <c r="G21" s="26">
        <v>40044</v>
      </c>
      <c r="H21" s="26">
        <v>43942</v>
      </c>
      <c r="I21" s="19" t="s">
        <v>15</v>
      </c>
      <c r="J21" s="19" t="s">
        <v>15</v>
      </c>
    </row>
    <row r="22" spans="1:10" x14ac:dyDescent="0.25">
      <c r="A22" s="21">
        <v>2015</v>
      </c>
      <c r="B22" s="27">
        <v>25138.799999999999</v>
      </c>
      <c r="C22" s="27">
        <v>27978.5</v>
      </c>
      <c r="D22" s="28">
        <v>29744</v>
      </c>
      <c r="E22" s="28">
        <v>29744</v>
      </c>
      <c r="F22" s="27">
        <v>36300</v>
      </c>
      <c r="G22" s="27">
        <v>40044</v>
      </c>
      <c r="H22" s="27">
        <v>43942</v>
      </c>
      <c r="I22" s="21" t="s">
        <v>15</v>
      </c>
      <c r="J22" s="21" t="s">
        <v>15</v>
      </c>
    </row>
    <row r="23" spans="1:10" ht="16.5" thickBot="1" x14ac:dyDescent="0.3">
      <c r="A23" s="4" t="s">
        <v>24</v>
      </c>
      <c r="B23" s="5" t="s">
        <v>15</v>
      </c>
      <c r="C23" s="5">
        <v>111.3</v>
      </c>
      <c r="D23" s="5">
        <v>109.4</v>
      </c>
      <c r="E23" s="5">
        <v>108.6</v>
      </c>
      <c r="F23" s="5">
        <v>109.2</v>
      </c>
      <c r="G23" s="5">
        <v>110.3</v>
      </c>
      <c r="H23" s="5">
        <v>109.7</v>
      </c>
      <c r="I23" s="5" t="s">
        <v>15</v>
      </c>
      <c r="J23" s="5" t="s">
        <v>15</v>
      </c>
    </row>
    <row r="24" spans="1:10" ht="16.5" thickBot="1" x14ac:dyDescent="0.3">
      <c r="A24" s="21">
        <v>2015</v>
      </c>
      <c r="B24" s="21" t="s">
        <v>15</v>
      </c>
      <c r="C24" s="30">
        <f t="shared" ref="C24:H24" si="3">C22/B22*100</f>
        <v>111.29608414085</v>
      </c>
      <c r="D24" s="31">
        <f t="shared" si="3"/>
        <v>106.31020247690191</v>
      </c>
      <c r="E24" s="31">
        <f t="shared" si="3"/>
        <v>100</v>
      </c>
      <c r="F24" s="31">
        <f t="shared" si="3"/>
        <v>122.0414201183432</v>
      </c>
      <c r="G24" s="30">
        <f t="shared" si="3"/>
        <v>110.31404958677686</v>
      </c>
      <c r="H24" s="30">
        <f t="shared" si="3"/>
        <v>109.73429227849365</v>
      </c>
      <c r="I24" s="21" t="s">
        <v>15</v>
      </c>
      <c r="J24" s="21" t="s">
        <v>15</v>
      </c>
    </row>
    <row r="25" spans="1:10" ht="48" thickBot="1" x14ac:dyDescent="0.3">
      <c r="A25" s="4" t="s">
        <v>25</v>
      </c>
      <c r="B25" s="8">
        <v>11865</v>
      </c>
      <c r="C25" s="8">
        <v>15916</v>
      </c>
      <c r="D25" s="8">
        <v>20581</v>
      </c>
      <c r="E25" s="8">
        <v>24497.9</v>
      </c>
      <c r="F25" s="8">
        <v>29911.200000000001</v>
      </c>
      <c r="G25" s="8">
        <v>40044</v>
      </c>
      <c r="H25" s="8">
        <v>43942</v>
      </c>
      <c r="I25" s="5" t="s">
        <v>15</v>
      </c>
      <c r="J25" s="5" t="s">
        <v>15</v>
      </c>
    </row>
    <row r="26" spans="1:10" ht="16.5" thickBot="1" x14ac:dyDescent="0.3">
      <c r="A26" s="13">
        <v>2015</v>
      </c>
      <c r="B26" s="34">
        <v>11865</v>
      </c>
      <c r="C26" s="34">
        <v>15916</v>
      </c>
      <c r="D26" s="34">
        <v>20581</v>
      </c>
      <c r="E26" s="33">
        <v>23474</v>
      </c>
      <c r="F26" s="32">
        <v>29911.200000000001</v>
      </c>
      <c r="G26" s="32">
        <v>40044</v>
      </c>
      <c r="H26" s="32">
        <v>43942</v>
      </c>
      <c r="I26" s="21" t="s">
        <v>15</v>
      </c>
      <c r="J26" s="21" t="s">
        <v>15</v>
      </c>
    </row>
    <row r="27" spans="1:10" ht="16.5" thickBot="1" x14ac:dyDescent="0.3">
      <c r="A27" s="4" t="s">
        <v>24</v>
      </c>
      <c r="B27" s="5" t="s">
        <v>15</v>
      </c>
      <c r="C27" s="5">
        <v>134.1</v>
      </c>
      <c r="D27" s="5">
        <v>129.30000000000001</v>
      </c>
      <c r="E27" s="5">
        <v>119</v>
      </c>
      <c r="F27" s="5">
        <v>122.1</v>
      </c>
      <c r="G27" s="5">
        <v>133.9</v>
      </c>
      <c r="H27" s="5">
        <v>109.7</v>
      </c>
      <c r="I27" s="5" t="s">
        <v>15</v>
      </c>
      <c r="J27" s="5" t="s">
        <v>15</v>
      </c>
    </row>
    <row r="28" spans="1:10" ht="16.5" thickBot="1" x14ac:dyDescent="0.3">
      <c r="A28" s="13">
        <v>2015</v>
      </c>
      <c r="B28" s="21" t="s">
        <v>15</v>
      </c>
      <c r="C28" s="30">
        <f>C26/B26*100</f>
        <v>134.14243573535609</v>
      </c>
      <c r="D28" s="30">
        <f t="shared" ref="D28:H28" si="4">D26/C26*100</f>
        <v>129.31012817290778</v>
      </c>
      <c r="E28" s="30">
        <f>E26/D26*100</f>
        <v>114.05665419561733</v>
      </c>
      <c r="F28" s="30">
        <f t="shared" si="4"/>
        <v>127.42268041237115</v>
      </c>
      <c r="G28" s="30">
        <f t="shared" si="4"/>
        <v>133.87627377036026</v>
      </c>
      <c r="H28" s="30">
        <f t="shared" si="4"/>
        <v>109.73429227849365</v>
      </c>
      <c r="I28" s="21" t="s">
        <v>15</v>
      </c>
      <c r="J28" s="21" t="s">
        <v>15</v>
      </c>
    </row>
    <row r="29" spans="1:10" ht="48" thickBot="1" x14ac:dyDescent="0.3">
      <c r="A29" s="4" t="s">
        <v>26</v>
      </c>
      <c r="B29" s="5" t="s">
        <v>15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 t="s">
        <v>15</v>
      </c>
      <c r="J29" s="5" t="s">
        <v>15</v>
      </c>
    </row>
    <row r="30" spans="1:10" ht="16.5" thickBot="1" x14ac:dyDescent="0.3">
      <c r="A30" s="13">
        <v>2015</v>
      </c>
      <c r="B30" s="21" t="s">
        <v>15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 t="s">
        <v>15</v>
      </c>
      <c r="J30" s="21" t="s">
        <v>15</v>
      </c>
    </row>
    <row r="31" spans="1:10" ht="16.5" thickBot="1" x14ac:dyDescent="0.3">
      <c r="A31" s="4" t="s">
        <v>27</v>
      </c>
      <c r="B31" s="5">
        <v>1.302</v>
      </c>
      <c r="C31" s="5">
        <v>1.302</v>
      </c>
      <c r="D31" s="5">
        <v>1.302</v>
      </c>
      <c r="E31" s="5">
        <v>1.302</v>
      </c>
      <c r="F31" s="5">
        <v>1.302</v>
      </c>
      <c r="G31" s="5">
        <v>1.302</v>
      </c>
      <c r="H31" s="5">
        <v>1.302</v>
      </c>
      <c r="I31" s="5">
        <v>1.302</v>
      </c>
      <c r="J31" s="5">
        <v>1.302</v>
      </c>
    </row>
    <row r="32" spans="1:10" ht="16.5" thickBot="1" x14ac:dyDescent="0.3">
      <c r="A32" s="13">
        <v>2015</v>
      </c>
      <c r="B32" s="15">
        <v>1.302</v>
      </c>
      <c r="C32" s="15">
        <v>1.302</v>
      </c>
      <c r="D32" s="15">
        <v>1.302</v>
      </c>
      <c r="E32" s="15">
        <v>1.302</v>
      </c>
      <c r="F32" s="15">
        <v>1.302</v>
      </c>
      <c r="G32" s="15">
        <v>1.302</v>
      </c>
      <c r="H32" s="15">
        <v>1.302</v>
      </c>
      <c r="I32" s="15">
        <v>1.302</v>
      </c>
      <c r="J32" s="15">
        <v>1.302</v>
      </c>
    </row>
    <row r="33" spans="1:10" ht="32.25" thickBot="1" x14ac:dyDescent="0.3">
      <c r="A33" s="4" t="s">
        <v>28</v>
      </c>
      <c r="B33" s="5">
        <v>40</v>
      </c>
      <c r="C33" s="5">
        <v>51.7</v>
      </c>
      <c r="D33" s="5">
        <v>66.599999999999994</v>
      </c>
      <c r="E33" s="5">
        <v>79.2</v>
      </c>
      <c r="F33" s="5">
        <v>95.8</v>
      </c>
      <c r="G33" s="5">
        <v>123.9</v>
      </c>
      <c r="H33" s="5">
        <v>128.4</v>
      </c>
      <c r="I33" s="5">
        <v>241.6</v>
      </c>
      <c r="J33" s="5">
        <v>493.9</v>
      </c>
    </row>
    <row r="34" spans="1:10" ht="16.5" thickBot="1" x14ac:dyDescent="0.3">
      <c r="A34" s="13">
        <v>2015</v>
      </c>
      <c r="B34" s="15">
        <f>ROUND(B26*B11*12*B32/1000000,1)</f>
        <v>40</v>
      </c>
      <c r="C34" s="15">
        <f>ROUND(C26*C11*12*C32/1000000,1)</f>
        <v>51.7</v>
      </c>
      <c r="D34" s="15">
        <f t="shared" ref="D34:H34" si="5">ROUND(D26*D11*12*D32/1000000,1)</f>
        <v>66.599999999999994</v>
      </c>
      <c r="E34" s="15">
        <f t="shared" si="5"/>
        <v>75.900000000000006</v>
      </c>
      <c r="F34" s="15">
        <f t="shared" si="5"/>
        <v>95.8</v>
      </c>
      <c r="G34" s="15">
        <f t="shared" si="5"/>
        <v>123.9</v>
      </c>
      <c r="H34" s="15">
        <f t="shared" si="5"/>
        <v>128.4</v>
      </c>
      <c r="I34" s="35">
        <f>SUM(D34:F34)</f>
        <v>238.3</v>
      </c>
      <c r="J34" s="35">
        <f>SUM(D34:H34)</f>
        <v>490.6</v>
      </c>
    </row>
    <row r="35" spans="1:10" ht="47.25" x14ac:dyDescent="0.25">
      <c r="A35" s="17" t="s">
        <v>29</v>
      </c>
      <c r="B35" s="19" t="s">
        <v>15</v>
      </c>
      <c r="C35" s="19">
        <v>11.7</v>
      </c>
      <c r="D35" s="19">
        <v>14.9</v>
      </c>
      <c r="E35" s="19">
        <v>27.5</v>
      </c>
      <c r="F35" s="19">
        <v>44.1</v>
      </c>
      <c r="G35" s="19">
        <v>72.2</v>
      </c>
      <c r="H35" s="25">
        <v>76.7</v>
      </c>
      <c r="I35" s="36">
        <v>86.5</v>
      </c>
      <c r="J35" s="36">
        <v>76.7</v>
      </c>
    </row>
    <row r="36" spans="1:10" ht="16.5" thickBot="1" x14ac:dyDescent="0.3">
      <c r="A36" s="21">
        <v>2015</v>
      </c>
      <c r="B36" s="21" t="s">
        <v>15</v>
      </c>
      <c r="C36" s="21">
        <f>C34-B34</f>
        <v>11.700000000000003</v>
      </c>
      <c r="D36" s="21">
        <f>D34-C34</f>
        <v>14.899999999999991</v>
      </c>
      <c r="E36" s="21">
        <f>E34-C34</f>
        <v>24.200000000000003</v>
      </c>
      <c r="F36" s="21">
        <f>F34-C34</f>
        <v>44.099999999999994</v>
      </c>
      <c r="G36" s="21">
        <f>G34-C34</f>
        <v>72.2</v>
      </c>
      <c r="H36" s="21">
        <f>H34-C34</f>
        <v>76.7</v>
      </c>
      <c r="I36" s="15">
        <f>F34-C34</f>
        <v>44.099999999999994</v>
      </c>
      <c r="J36" s="15">
        <f>H34-C34</f>
        <v>76.7</v>
      </c>
    </row>
    <row r="37" spans="1:10" ht="16.5" thickBot="1" x14ac:dyDescent="0.3">
      <c r="A37" s="4" t="s">
        <v>30</v>
      </c>
      <c r="B37" s="9"/>
      <c r="C37" s="9"/>
      <c r="D37" s="9"/>
      <c r="E37" s="9"/>
      <c r="F37" s="9"/>
      <c r="G37" s="9"/>
      <c r="H37" s="9"/>
      <c r="I37" s="9"/>
      <c r="J37" s="5"/>
    </row>
    <row r="38" spans="1:10" ht="32.25" thickBot="1" x14ac:dyDescent="0.3">
      <c r="A38" s="4" t="s">
        <v>31</v>
      </c>
      <c r="B38" s="5" t="s">
        <v>15</v>
      </c>
      <c r="C38" s="5">
        <v>11.7</v>
      </c>
      <c r="D38" s="5">
        <v>14.9</v>
      </c>
      <c r="E38" s="5">
        <v>27.5</v>
      </c>
      <c r="F38" s="5">
        <v>44.1</v>
      </c>
      <c r="G38" s="5">
        <v>72.2</v>
      </c>
      <c r="H38" s="5">
        <v>76.7</v>
      </c>
      <c r="I38" s="5">
        <v>86.5</v>
      </c>
      <c r="J38" s="39">
        <v>235.4</v>
      </c>
    </row>
    <row r="39" spans="1:10" ht="16.5" thickBot="1" x14ac:dyDescent="0.3">
      <c r="A39" s="21">
        <v>2015</v>
      </c>
      <c r="B39" s="21" t="s">
        <v>15</v>
      </c>
      <c r="C39" s="15">
        <f>C36-C49</f>
        <v>11.700000000000003</v>
      </c>
      <c r="D39" s="15">
        <f>D36-D49</f>
        <v>14.899999999999991</v>
      </c>
      <c r="E39" s="15">
        <f>E36-E49</f>
        <v>24.200000000000003</v>
      </c>
      <c r="F39" s="15">
        <f t="shared" ref="F39:J39" si="6">F36-F49</f>
        <v>44.099999999999994</v>
      </c>
      <c r="G39" s="15">
        <f t="shared" si="6"/>
        <v>72.2</v>
      </c>
      <c r="H39" s="15">
        <f t="shared" si="6"/>
        <v>76.7</v>
      </c>
      <c r="I39" s="15">
        <f>I36-I49</f>
        <v>44.099999999999994</v>
      </c>
      <c r="J39" s="15">
        <f t="shared" si="6"/>
        <v>76.7</v>
      </c>
    </row>
    <row r="40" spans="1:10" ht="48" thickBot="1" x14ac:dyDescent="0.3">
      <c r="A40" s="4" t="s">
        <v>32</v>
      </c>
      <c r="B40" s="5" t="s">
        <v>15</v>
      </c>
      <c r="C40" s="5">
        <v>0</v>
      </c>
      <c r="D40" s="5">
        <v>4.5</v>
      </c>
      <c r="E40" s="5">
        <v>8.3000000000000007</v>
      </c>
      <c r="F40" s="5">
        <v>13.2</v>
      </c>
      <c r="G40" s="5">
        <v>21.7</v>
      </c>
      <c r="H40" s="5">
        <v>23</v>
      </c>
      <c r="I40" s="5">
        <v>26</v>
      </c>
      <c r="J40" s="5">
        <v>70.7</v>
      </c>
    </row>
    <row r="41" spans="1:10" ht="16.5" thickBot="1" x14ac:dyDescent="0.3">
      <c r="A41" s="21">
        <v>2015</v>
      </c>
      <c r="B41" s="21" t="s">
        <v>15</v>
      </c>
      <c r="C41" s="15">
        <v>0</v>
      </c>
      <c r="D41" s="15">
        <f>D43+D45+D47</f>
        <v>4.5</v>
      </c>
      <c r="E41" s="30">
        <f>E39*E55/100</f>
        <v>4.9610000000000012</v>
      </c>
      <c r="F41" s="30">
        <f t="shared" ref="F41:H41" si="7">F39*F55/100</f>
        <v>13.229999999999997</v>
      </c>
      <c r="G41" s="30">
        <f t="shared" si="7"/>
        <v>21.66</v>
      </c>
      <c r="H41" s="30">
        <f t="shared" si="7"/>
        <v>23.01</v>
      </c>
      <c r="I41" s="30">
        <f>F41</f>
        <v>13.229999999999997</v>
      </c>
      <c r="J41" s="30">
        <f>H41</f>
        <v>23.01</v>
      </c>
    </row>
    <row r="42" spans="1:10" ht="16.5" thickBot="1" x14ac:dyDescent="0.3">
      <c r="A42" s="4" t="s">
        <v>33</v>
      </c>
      <c r="B42" s="5" t="s">
        <v>15</v>
      </c>
      <c r="C42" s="5">
        <v>0</v>
      </c>
      <c r="D42" s="5">
        <v>0.1</v>
      </c>
      <c r="E42" s="5">
        <v>0.2</v>
      </c>
      <c r="F42" s="5">
        <v>0.2</v>
      </c>
      <c r="G42" s="5">
        <v>0.4</v>
      </c>
      <c r="H42" s="5">
        <v>0.4</v>
      </c>
      <c r="I42" s="5">
        <v>0.5</v>
      </c>
      <c r="J42" s="5">
        <v>1.3</v>
      </c>
    </row>
    <row r="43" spans="1:10" ht="16.5" thickBot="1" x14ac:dyDescent="0.3">
      <c r="A43" s="21">
        <v>2015</v>
      </c>
      <c r="B43" s="21" t="s">
        <v>15</v>
      </c>
      <c r="C43" s="15">
        <v>0</v>
      </c>
      <c r="D43" s="15">
        <v>0.1</v>
      </c>
      <c r="E43" s="30">
        <v>0</v>
      </c>
      <c r="F43" s="15">
        <v>0.2</v>
      </c>
      <c r="G43" s="15">
        <v>0.4</v>
      </c>
      <c r="H43" s="15">
        <v>0.4</v>
      </c>
      <c r="I43" s="15">
        <f>F43</f>
        <v>0.2</v>
      </c>
      <c r="J43" s="15">
        <f>H43</f>
        <v>0.4</v>
      </c>
    </row>
    <row r="44" spans="1:10" ht="48" thickBot="1" x14ac:dyDescent="0.3">
      <c r="A44" s="4" t="s">
        <v>34</v>
      </c>
      <c r="B44" s="5" t="s">
        <v>15</v>
      </c>
      <c r="C44" s="5">
        <v>0</v>
      </c>
      <c r="D44" s="5">
        <v>0.3</v>
      </c>
      <c r="E44" s="5">
        <v>0.4</v>
      </c>
      <c r="F44" s="5">
        <v>1.4</v>
      </c>
      <c r="G44" s="5">
        <v>6.3</v>
      </c>
      <c r="H44" s="5">
        <v>14.4</v>
      </c>
      <c r="I44" s="5">
        <v>2.1</v>
      </c>
      <c r="J44" s="5">
        <v>22.8</v>
      </c>
    </row>
    <row r="45" spans="1:10" ht="16.5" thickBot="1" x14ac:dyDescent="0.3">
      <c r="A45" s="21">
        <v>2015</v>
      </c>
      <c r="B45" s="21" t="s">
        <v>15</v>
      </c>
      <c r="C45" s="15">
        <v>0</v>
      </c>
      <c r="D45" s="15">
        <v>0.3</v>
      </c>
      <c r="E45" s="30">
        <f>(E11-D11)*E26*12*E32/1000000</f>
        <v>0</v>
      </c>
      <c r="F45" s="15"/>
      <c r="G45" s="15"/>
      <c r="H45" s="15"/>
      <c r="I45" s="15">
        <f>F45</f>
        <v>0</v>
      </c>
      <c r="J45" s="15">
        <f>H45</f>
        <v>0</v>
      </c>
    </row>
    <row r="46" spans="1:10" ht="32.25" thickBot="1" x14ac:dyDescent="0.3">
      <c r="A46" s="4" t="s">
        <v>35</v>
      </c>
      <c r="B46" s="5" t="s">
        <v>15</v>
      </c>
      <c r="C46" s="5">
        <v>0</v>
      </c>
      <c r="D46" s="5">
        <v>4.0999999999999996</v>
      </c>
      <c r="E46" s="5">
        <v>7.7</v>
      </c>
      <c r="F46" s="5">
        <v>11.6</v>
      </c>
      <c r="G46" s="5">
        <v>15</v>
      </c>
      <c r="H46" s="5">
        <v>8.1999999999999993</v>
      </c>
      <c r="I46" s="5">
        <v>23.4</v>
      </c>
      <c r="J46" s="5">
        <v>46.6</v>
      </c>
    </row>
    <row r="47" spans="1:10" ht="16.5" thickBot="1" x14ac:dyDescent="0.3">
      <c r="A47" s="21">
        <v>2015</v>
      </c>
      <c r="B47" s="21" t="s">
        <v>15</v>
      </c>
      <c r="C47" s="15">
        <v>0</v>
      </c>
      <c r="D47" s="15">
        <v>4.0999999999999996</v>
      </c>
      <c r="E47" s="15"/>
      <c r="F47" s="15"/>
      <c r="G47" s="15"/>
      <c r="H47" s="15"/>
      <c r="I47" s="15">
        <f>F47</f>
        <v>0</v>
      </c>
      <c r="J47" s="15">
        <f>H47</f>
        <v>0</v>
      </c>
    </row>
    <row r="48" spans="1:10" ht="32.25" thickBot="1" x14ac:dyDescent="0.3">
      <c r="A48" s="4" t="s">
        <v>36</v>
      </c>
      <c r="B48" s="5" t="s">
        <v>15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6.5" thickBot="1" x14ac:dyDescent="0.3">
      <c r="A49" s="21">
        <v>2015</v>
      </c>
      <c r="B49" s="21" t="s">
        <v>15</v>
      </c>
      <c r="C49" s="15">
        <v>0</v>
      </c>
      <c r="D49" s="15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</row>
    <row r="50" spans="1:10" ht="48" thickBot="1" x14ac:dyDescent="0.3">
      <c r="A50" s="4" t="s">
        <v>37</v>
      </c>
      <c r="B50" s="5" t="s">
        <v>15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16.5" thickBot="1" x14ac:dyDescent="0.3">
      <c r="A51" s="21">
        <v>2015</v>
      </c>
      <c r="B51" s="21" t="s">
        <v>15</v>
      </c>
      <c r="C51" s="15">
        <v>0</v>
      </c>
      <c r="D51" s="15">
        <v>0</v>
      </c>
      <c r="E51" s="15"/>
      <c r="F51" s="15"/>
      <c r="G51" s="15"/>
      <c r="H51" s="15"/>
      <c r="I51" s="15"/>
      <c r="J51" s="15"/>
    </row>
    <row r="52" spans="1:10" ht="48" thickBot="1" x14ac:dyDescent="0.3">
      <c r="A52" s="4" t="s">
        <v>38</v>
      </c>
      <c r="B52" s="5" t="s">
        <v>15</v>
      </c>
      <c r="C52" s="5">
        <v>11.7</v>
      </c>
      <c r="D52" s="5">
        <v>14.9</v>
      </c>
      <c r="E52" s="5">
        <v>27.5</v>
      </c>
      <c r="F52" s="5">
        <v>44.1</v>
      </c>
      <c r="G52" s="5">
        <v>72.2</v>
      </c>
      <c r="H52" s="5">
        <v>76.7</v>
      </c>
      <c r="I52" s="5">
        <v>86.5</v>
      </c>
      <c r="J52" s="5">
        <v>235.4</v>
      </c>
    </row>
    <row r="53" spans="1:10" ht="16.5" thickBot="1" x14ac:dyDescent="0.3">
      <c r="A53" s="21">
        <v>2015</v>
      </c>
      <c r="B53" s="21" t="s">
        <v>15</v>
      </c>
      <c r="C53" s="15">
        <f>C39+C49+C51</f>
        <v>11.700000000000003</v>
      </c>
      <c r="D53" s="15">
        <f t="shared" ref="D53:J53" si="8">D39+D49+D51</f>
        <v>14.899999999999991</v>
      </c>
      <c r="E53" s="15">
        <f t="shared" si="8"/>
        <v>24.200000000000003</v>
      </c>
      <c r="F53" s="15">
        <f t="shared" si="8"/>
        <v>44.099999999999994</v>
      </c>
      <c r="G53" s="15">
        <f t="shared" si="8"/>
        <v>72.2</v>
      </c>
      <c r="H53" s="15">
        <f t="shared" si="8"/>
        <v>76.7</v>
      </c>
      <c r="I53" s="15">
        <f t="shared" si="8"/>
        <v>44.099999999999994</v>
      </c>
      <c r="J53" s="15">
        <f t="shared" si="8"/>
        <v>76.7</v>
      </c>
    </row>
    <row r="54" spans="1:10" ht="63.75" thickBot="1" x14ac:dyDescent="0.3">
      <c r="A54" s="4" t="s">
        <v>39</v>
      </c>
      <c r="B54" s="5" t="s">
        <v>15</v>
      </c>
      <c r="C54" s="5">
        <v>0</v>
      </c>
      <c r="D54" s="5">
        <v>30</v>
      </c>
      <c r="E54" s="5">
        <v>30</v>
      </c>
      <c r="F54" s="5">
        <v>30</v>
      </c>
      <c r="G54" s="5">
        <v>30</v>
      </c>
      <c r="H54" s="5">
        <v>30</v>
      </c>
      <c r="I54" s="5">
        <v>30</v>
      </c>
      <c r="J54" s="5">
        <v>30</v>
      </c>
    </row>
    <row r="55" spans="1:10" ht="16.5" thickBot="1" x14ac:dyDescent="0.3">
      <c r="A55" s="21">
        <v>2015</v>
      </c>
      <c r="B55" s="21" t="s">
        <v>15</v>
      </c>
      <c r="C55" s="40">
        <f>C41/C53*100</f>
        <v>0</v>
      </c>
      <c r="D55" s="40">
        <f>D41/D53*100</f>
        <v>30.201342281879214</v>
      </c>
      <c r="E55" s="30">
        <v>20.5</v>
      </c>
      <c r="F55" s="40">
        <v>30</v>
      </c>
      <c r="G55" s="40">
        <v>30</v>
      </c>
      <c r="H55" s="40">
        <v>30</v>
      </c>
      <c r="I55" s="40">
        <f>F55</f>
        <v>30</v>
      </c>
      <c r="J55" s="40">
        <f>H55</f>
        <v>30</v>
      </c>
    </row>
    <row r="56" spans="1:10" x14ac:dyDescent="0.25">
      <c r="A56" s="10"/>
      <c r="B56" s="10"/>
      <c r="C56" s="11"/>
      <c r="D56" s="10"/>
      <c r="E56" s="10"/>
      <c r="F56" s="10"/>
      <c r="G56" s="10"/>
      <c r="H56" s="10"/>
      <c r="I56" s="10"/>
      <c r="J56" s="10"/>
    </row>
    <row r="57" spans="1:10" x14ac:dyDescent="0.25">
      <c r="A57" s="68" t="s">
        <v>40</v>
      </c>
      <c r="B57" s="68"/>
      <c r="C57" s="11"/>
      <c r="D57" s="10"/>
      <c r="E57" s="10"/>
      <c r="F57" s="10"/>
      <c r="G57" s="10"/>
      <c r="H57" s="10"/>
      <c r="I57" s="10"/>
      <c r="J57" s="10"/>
    </row>
  </sheetData>
  <mergeCells count="14">
    <mergeCell ref="I4:I5"/>
    <mergeCell ref="J4:J5"/>
    <mergeCell ref="A14:I14"/>
    <mergeCell ref="A57:B57"/>
    <mergeCell ref="A1:J1"/>
    <mergeCell ref="A2:J2"/>
    <mergeCell ref="A3:J3"/>
    <mergeCell ref="A4:A5"/>
    <mergeCell ref="B4:B5"/>
    <mergeCell ref="C4:C5"/>
    <mergeCell ref="E4:E5"/>
    <mergeCell ref="F4:F5"/>
    <mergeCell ref="G4:G5"/>
    <mergeCell ref="H4:H5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92" zoomScaleNormal="92" workbookViewId="0">
      <pane ySplit="5" topLeftCell="A6" activePane="bottomLeft" state="frozen"/>
      <selection pane="bottomLeft" activeCell="H26" sqref="H26"/>
    </sheetView>
  </sheetViews>
  <sheetFormatPr defaultColWidth="8.85546875" defaultRowHeight="15.75" x14ac:dyDescent="0.25"/>
  <cols>
    <col min="1" max="1" width="46.28515625" style="1" customWidth="1"/>
    <col min="2" max="2" width="10.28515625" style="1" customWidth="1"/>
    <col min="3" max="3" width="10" style="1" customWidth="1"/>
    <col min="4" max="4" width="10.7109375" style="1" customWidth="1"/>
    <col min="5" max="5" width="10.5703125" style="1" customWidth="1"/>
    <col min="6" max="6" width="10.7109375" style="1" customWidth="1"/>
    <col min="7" max="7" width="12" style="1" customWidth="1"/>
    <col min="8" max="8" width="12.140625" style="1" customWidth="1"/>
    <col min="9" max="10" width="11.28515625" style="1" customWidth="1"/>
    <col min="11" max="16384" width="8.85546875" style="1"/>
  </cols>
  <sheetData>
    <row r="1" spans="1:10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6.5" thickBot="1" x14ac:dyDescent="0.3">
      <c r="A3" s="70" t="s">
        <v>60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64" t="s">
        <v>3</v>
      </c>
      <c r="B4" s="64" t="s">
        <v>4</v>
      </c>
      <c r="C4" s="64" t="s">
        <v>5</v>
      </c>
      <c r="D4" s="2" t="s">
        <v>6</v>
      </c>
      <c r="E4" s="64" t="s">
        <v>59</v>
      </c>
      <c r="F4" s="64" t="s">
        <v>9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6.5" thickBot="1" x14ac:dyDescent="0.3">
      <c r="A5" s="65"/>
      <c r="B5" s="65"/>
      <c r="C5" s="65"/>
      <c r="D5" s="3" t="s">
        <v>7</v>
      </c>
      <c r="E5" s="65"/>
      <c r="F5" s="65"/>
      <c r="G5" s="65"/>
      <c r="H5" s="65"/>
      <c r="I5" s="65"/>
      <c r="J5" s="65"/>
    </row>
    <row r="6" spans="1:10" ht="48" thickBot="1" x14ac:dyDescent="0.3">
      <c r="A6" s="4" t="s">
        <v>14</v>
      </c>
      <c r="B6" s="5">
        <f t="shared" ref="B6:H6" si="0">ROUND(B7/B8,0)</f>
        <v>275</v>
      </c>
      <c r="C6" s="5">
        <f>ROUND(C7/C8,0)</f>
        <v>280</v>
      </c>
      <c r="D6" s="5">
        <f t="shared" si="0"/>
        <v>278</v>
      </c>
      <c r="E6" s="5">
        <f t="shared" si="0"/>
        <v>276</v>
      </c>
      <c r="F6" s="5">
        <f t="shared" si="0"/>
        <v>277</v>
      </c>
      <c r="G6" s="5">
        <f t="shared" si="0"/>
        <v>290</v>
      </c>
      <c r="H6" s="5">
        <f t="shared" si="0"/>
        <v>309</v>
      </c>
      <c r="I6" s="5" t="s">
        <v>15</v>
      </c>
      <c r="J6" s="5" t="s">
        <v>15</v>
      </c>
    </row>
    <row r="7" spans="1:10" ht="16.5" thickBot="1" x14ac:dyDescent="0.3">
      <c r="A7" s="4" t="s">
        <v>41</v>
      </c>
      <c r="B7" s="6">
        <v>59300</v>
      </c>
      <c r="C7" s="6">
        <v>58200</v>
      </c>
      <c r="D7" s="6">
        <v>57551</v>
      </c>
      <c r="E7" s="6">
        <v>57062</v>
      </c>
      <c r="F7" s="6">
        <v>57300</v>
      </c>
      <c r="G7" s="6">
        <v>57500</v>
      </c>
      <c r="H7" s="6">
        <v>57800</v>
      </c>
      <c r="I7" s="5" t="s">
        <v>15</v>
      </c>
      <c r="J7" s="5" t="s">
        <v>15</v>
      </c>
    </row>
    <row r="8" spans="1:10" ht="32.25" thickBot="1" x14ac:dyDescent="0.3">
      <c r="A8" s="4" t="s">
        <v>42</v>
      </c>
      <c r="B8" s="5">
        <v>216</v>
      </c>
      <c r="C8" s="5">
        <v>208</v>
      </c>
      <c r="D8" s="5">
        <v>207</v>
      </c>
      <c r="E8" s="5">
        <v>207</v>
      </c>
      <c r="F8" s="5">
        <v>207</v>
      </c>
      <c r="G8" s="5">
        <v>198</v>
      </c>
      <c r="H8" s="5">
        <v>187</v>
      </c>
      <c r="I8" s="5" t="s">
        <v>15</v>
      </c>
      <c r="J8" s="5" t="s">
        <v>15</v>
      </c>
    </row>
    <row r="9" spans="1:10" ht="32.25" thickBot="1" x14ac:dyDescent="0.3">
      <c r="A9" s="17" t="s">
        <v>43</v>
      </c>
      <c r="B9" s="18">
        <v>59300</v>
      </c>
      <c r="C9" s="18">
        <v>58200</v>
      </c>
      <c r="D9" s="18">
        <f>D7</f>
        <v>57551</v>
      </c>
      <c r="E9" s="18">
        <f t="shared" ref="E9:G9" si="1">E7</f>
        <v>57062</v>
      </c>
      <c r="F9" s="18">
        <f t="shared" si="1"/>
        <v>57300</v>
      </c>
      <c r="G9" s="18">
        <f t="shared" si="1"/>
        <v>57500</v>
      </c>
      <c r="H9" s="18">
        <f>H7</f>
        <v>57800</v>
      </c>
      <c r="I9" s="19" t="s">
        <v>15</v>
      </c>
      <c r="J9" s="19" t="s">
        <v>15</v>
      </c>
    </row>
    <row r="10" spans="1:10" ht="16.5" thickBot="1" x14ac:dyDescent="0.3">
      <c r="A10" s="71" t="s">
        <v>19</v>
      </c>
      <c r="B10" s="72"/>
      <c r="C10" s="72"/>
      <c r="D10" s="72"/>
      <c r="E10" s="72"/>
      <c r="F10" s="72"/>
      <c r="G10" s="72"/>
      <c r="H10" s="72"/>
      <c r="I10" s="72"/>
      <c r="J10" s="41"/>
    </row>
    <row r="11" spans="1:10" ht="63.75" thickBot="1" x14ac:dyDescent="0.3">
      <c r="A11" s="4" t="s">
        <v>44</v>
      </c>
      <c r="B11" s="5" t="s">
        <v>15</v>
      </c>
      <c r="C11" s="44">
        <v>53</v>
      </c>
      <c r="D11" s="44">
        <v>59</v>
      </c>
      <c r="E11" s="44">
        <v>65</v>
      </c>
      <c r="F11" s="44">
        <v>74</v>
      </c>
      <c r="G11" s="44">
        <v>85</v>
      </c>
      <c r="H11" s="44">
        <v>100</v>
      </c>
      <c r="I11" s="5" t="s">
        <v>15</v>
      </c>
      <c r="J11" s="5" t="s">
        <v>15</v>
      </c>
    </row>
    <row r="12" spans="1:10" ht="63.75" thickBot="1" x14ac:dyDescent="0.3">
      <c r="A12" s="4" t="s">
        <v>57</v>
      </c>
      <c r="B12" s="5" t="s">
        <v>15</v>
      </c>
      <c r="C12" s="48">
        <v>70.3</v>
      </c>
      <c r="D12" s="48">
        <v>70.3</v>
      </c>
      <c r="E12" s="44">
        <v>73.7</v>
      </c>
      <c r="F12" s="44">
        <v>82.4</v>
      </c>
      <c r="G12" s="44">
        <v>100</v>
      </c>
      <c r="H12" s="44">
        <v>100</v>
      </c>
      <c r="I12" s="5" t="s">
        <v>15</v>
      </c>
      <c r="J12" s="5" t="s">
        <v>15</v>
      </c>
    </row>
    <row r="13" spans="1:10" ht="16.5" thickBot="1" x14ac:dyDescent="0.3">
      <c r="A13" s="4" t="s">
        <v>58</v>
      </c>
      <c r="B13" s="5" t="s">
        <v>15</v>
      </c>
      <c r="C13" s="48">
        <v>63.9</v>
      </c>
      <c r="D13" s="48">
        <v>78.900000000000006</v>
      </c>
      <c r="E13" s="44">
        <v>84.1</v>
      </c>
      <c r="F13" s="44">
        <v>83.4</v>
      </c>
      <c r="G13" s="44">
        <v>100</v>
      </c>
      <c r="H13" s="44">
        <v>100</v>
      </c>
      <c r="I13" s="5" t="s">
        <v>15</v>
      </c>
      <c r="J13" s="5" t="s">
        <v>15</v>
      </c>
    </row>
    <row r="14" spans="1:10" ht="32.25" thickBot="1" x14ac:dyDescent="0.3">
      <c r="A14" s="17" t="s">
        <v>45</v>
      </c>
      <c r="B14" s="19" t="s">
        <v>15</v>
      </c>
      <c r="C14" s="45">
        <v>56.9</v>
      </c>
      <c r="D14" s="45">
        <v>69.2</v>
      </c>
      <c r="E14" s="54">
        <v>86.7</v>
      </c>
      <c r="F14" s="54">
        <v>85.9</v>
      </c>
      <c r="G14" s="45">
        <v>100</v>
      </c>
      <c r="H14" s="45">
        <v>100</v>
      </c>
      <c r="I14" s="19" t="s">
        <v>15</v>
      </c>
      <c r="J14" s="19" t="s">
        <v>15</v>
      </c>
    </row>
    <row r="15" spans="1:10" ht="32.25" thickBot="1" x14ac:dyDescent="0.3">
      <c r="A15" s="42" t="s">
        <v>47</v>
      </c>
      <c r="B15" s="49">
        <v>25138.799999999999</v>
      </c>
      <c r="C15" s="49">
        <v>27978.5</v>
      </c>
      <c r="D15" s="49">
        <v>29744</v>
      </c>
      <c r="E15" s="49">
        <v>27914</v>
      </c>
      <c r="F15" s="49">
        <v>28149</v>
      </c>
      <c r="G15" s="49">
        <v>40044</v>
      </c>
      <c r="H15" s="49">
        <v>43942</v>
      </c>
      <c r="I15" s="43" t="s">
        <v>15</v>
      </c>
      <c r="J15" s="43" t="s">
        <v>15</v>
      </c>
    </row>
    <row r="16" spans="1:10" ht="16.5" thickBot="1" x14ac:dyDescent="0.3">
      <c r="A16" s="4" t="s">
        <v>46</v>
      </c>
      <c r="B16" s="5" t="s">
        <v>15</v>
      </c>
      <c r="C16" s="44">
        <f t="shared" ref="C16:H16" si="2">ROUND(C15/B15*100,1)</f>
        <v>111.3</v>
      </c>
      <c r="D16" s="44">
        <f>ROUND(D15/C15*100,1)</f>
        <v>106.3</v>
      </c>
      <c r="E16" s="44">
        <f t="shared" si="2"/>
        <v>93.8</v>
      </c>
      <c r="F16" s="44">
        <f t="shared" si="2"/>
        <v>100.8</v>
      </c>
      <c r="G16" s="44">
        <f t="shared" si="2"/>
        <v>142.30000000000001</v>
      </c>
      <c r="H16" s="44">
        <f t="shared" si="2"/>
        <v>109.7</v>
      </c>
      <c r="I16" s="5" t="s">
        <v>15</v>
      </c>
      <c r="J16" s="5" t="s">
        <v>15</v>
      </c>
    </row>
    <row r="17" spans="1:10" ht="48" thickBot="1" x14ac:dyDescent="0.3">
      <c r="A17" s="4" t="s">
        <v>25</v>
      </c>
      <c r="B17" s="50">
        <v>11865</v>
      </c>
      <c r="C17" s="50">
        <v>15916</v>
      </c>
      <c r="D17" s="50">
        <v>20581</v>
      </c>
      <c r="E17" s="50">
        <v>23474</v>
      </c>
      <c r="F17" s="50">
        <v>23474</v>
      </c>
      <c r="G17" s="50">
        <v>40044</v>
      </c>
      <c r="H17" s="50">
        <v>43942</v>
      </c>
      <c r="I17" s="5" t="s">
        <v>15</v>
      </c>
      <c r="J17" s="5" t="s">
        <v>15</v>
      </c>
    </row>
    <row r="18" spans="1:10" ht="16.5" thickBot="1" x14ac:dyDescent="0.3">
      <c r="A18" s="4" t="s">
        <v>46</v>
      </c>
      <c r="B18" s="5" t="s">
        <v>15</v>
      </c>
      <c r="C18" s="44">
        <f>ROUND(C17/B17*100,1)</f>
        <v>134.1</v>
      </c>
      <c r="D18" s="44">
        <f t="shared" ref="D18:H18" si="3">ROUND(D17/C17*100,1)</f>
        <v>129.30000000000001</v>
      </c>
      <c r="E18" s="44">
        <f t="shared" si="3"/>
        <v>114.1</v>
      </c>
      <c r="F18" s="44">
        <f t="shared" si="3"/>
        <v>100</v>
      </c>
      <c r="G18" s="44">
        <f t="shared" si="3"/>
        <v>170.6</v>
      </c>
      <c r="H18" s="44">
        <f t="shared" si="3"/>
        <v>109.7</v>
      </c>
      <c r="I18" s="5" t="s">
        <v>15</v>
      </c>
      <c r="J18" s="5" t="s">
        <v>15</v>
      </c>
    </row>
    <row r="19" spans="1:10" ht="63.75" thickBot="1" x14ac:dyDescent="0.3">
      <c r="A19" s="4" t="s">
        <v>48</v>
      </c>
      <c r="B19" s="5" t="s">
        <v>15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 t="s">
        <v>15</v>
      </c>
      <c r="J19" s="5" t="s">
        <v>15</v>
      </c>
    </row>
    <row r="20" spans="1:10" ht="32.25" thickBot="1" x14ac:dyDescent="0.3">
      <c r="A20" s="4" t="s">
        <v>49</v>
      </c>
      <c r="B20" s="5">
        <v>1.302</v>
      </c>
      <c r="C20" s="5">
        <v>1.302</v>
      </c>
      <c r="D20" s="5">
        <v>1.302</v>
      </c>
      <c r="E20" s="5">
        <v>1.302</v>
      </c>
      <c r="F20" s="5">
        <v>1.302</v>
      </c>
      <c r="G20" s="5">
        <v>1.302</v>
      </c>
      <c r="H20" s="5">
        <v>1.302</v>
      </c>
      <c r="I20" s="5">
        <v>1.302</v>
      </c>
      <c r="J20" s="5">
        <v>1.302</v>
      </c>
    </row>
    <row r="21" spans="1:10" ht="39" customHeight="1" thickBot="1" x14ac:dyDescent="0.3">
      <c r="A21" s="4" t="s">
        <v>28</v>
      </c>
      <c r="B21" s="44">
        <f>ROUND(B17*B8*12*B20/1000000,1)</f>
        <v>40</v>
      </c>
      <c r="C21" s="44">
        <f>ROUND(C17*C8*12*C20/1000000,1)</f>
        <v>51.7</v>
      </c>
      <c r="D21" s="44">
        <f t="shared" ref="D21:H21" si="4">ROUND(D17*D8*12*D20/1000000,1)</f>
        <v>66.599999999999994</v>
      </c>
      <c r="E21" s="44">
        <f t="shared" si="4"/>
        <v>75.900000000000006</v>
      </c>
      <c r="F21" s="44">
        <f t="shared" si="4"/>
        <v>75.900000000000006</v>
      </c>
      <c r="G21" s="44">
        <f t="shared" si="4"/>
        <v>123.9</v>
      </c>
      <c r="H21" s="44">
        <f t="shared" si="4"/>
        <v>128.4</v>
      </c>
      <c r="I21" s="44">
        <f>SUM(D21:F21)</f>
        <v>218.4</v>
      </c>
      <c r="J21" s="44">
        <f>SUM(D21:H21)</f>
        <v>470.70000000000005</v>
      </c>
    </row>
    <row r="22" spans="1:10" ht="36.75" customHeight="1" thickBot="1" x14ac:dyDescent="0.3">
      <c r="A22" s="17" t="s">
        <v>55</v>
      </c>
      <c r="B22" s="19" t="s">
        <v>15</v>
      </c>
      <c r="C22" s="51" t="s">
        <v>56</v>
      </c>
      <c r="D22" s="45">
        <f>ROUND(D21-C21,1)</f>
        <v>14.9</v>
      </c>
      <c r="E22" s="55">
        <f>ROUND(E21-C21,1)</f>
        <v>24.2</v>
      </c>
      <c r="F22" s="45">
        <f>ROUND(F21-C21,1)</f>
        <v>24.2</v>
      </c>
      <c r="G22" s="45">
        <f>ROUND(G21-C21,1)</f>
        <v>72.2</v>
      </c>
      <c r="H22" s="46">
        <f>ROUND(H21-C21,1)</f>
        <v>76.7</v>
      </c>
      <c r="I22" s="53">
        <f>SUM(D22:F22)</f>
        <v>63.3</v>
      </c>
      <c r="J22" s="44">
        <f>SUM(D22:H22)</f>
        <v>212.2</v>
      </c>
    </row>
    <row r="23" spans="1:10" ht="32.25" thickBot="1" x14ac:dyDescent="0.3">
      <c r="A23" s="42" t="s">
        <v>50</v>
      </c>
      <c r="B23" s="43" t="s">
        <v>15</v>
      </c>
      <c r="C23" s="47">
        <v>11.7</v>
      </c>
      <c r="D23" s="47">
        <f>D22</f>
        <v>14.9</v>
      </c>
      <c r="E23" s="56">
        <f t="shared" ref="E23:H23" si="5">E22</f>
        <v>24.2</v>
      </c>
      <c r="F23" s="47">
        <f t="shared" si="5"/>
        <v>24.2</v>
      </c>
      <c r="G23" s="47">
        <f t="shared" si="5"/>
        <v>72.2</v>
      </c>
      <c r="H23" s="47">
        <f t="shared" si="5"/>
        <v>76.7</v>
      </c>
      <c r="I23" s="53">
        <f t="shared" ref="I23:I30" si="6">SUM(D23:F23)</f>
        <v>63.3</v>
      </c>
      <c r="J23" s="44">
        <f t="shared" ref="J23:J30" si="7">SUM(D23:H23)</f>
        <v>212.2</v>
      </c>
    </row>
    <row r="24" spans="1:10" ht="48" thickBot="1" x14ac:dyDescent="0.3">
      <c r="A24" s="4" t="s">
        <v>51</v>
      </c>
      <c r="B24" s="5" t="s">
        <v>15</v>
      </c>
      <c r="C24" s="5">
        <f t="shared" ref="C24:H24" si="8">C25+C26+C27</f>
        <v>0</v>
      </c>
      <c r="D24" s="44">
        <f t="shared" si="8"/>
        <v>4.5</v>
      </c>
      <c r="E24" s="44">
        <f t="shared" si="8"/>
        <v>5</v>
      </c>
      <c r="F24" s="44">
        <f t="shared" si="8"/>
        <v>4.9667577759999997</v>
      </c>
      <c r="G24" s="44">
        <f t="shared" si="8"/>
        <v>21.656474559999999</v>
      </c>
      <c r="H24" s="44">
        <f t="shared" si="8"/>
        <v>23.017545968</v>
      </c>
      <c r="I24" s="53">
        <f t="shared" si="6"/>
        <v>14.466757776</v>
      </c>
      <c r="J24" s="44">
        <f t="shared" si="7"/>
        <v>59.140778304000001</v>
      </c>
    </row>
    <row r="25" spans="1:10" ht="16.5" thickBot="1" x14ac:dyDescent="0.3">
      <c r="A25" s="4" t="s">
        <v>33</v>
      </c>
      <c r="B25" s="5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0.4</v>
      </c>
      <c r="H25" s="5">
        <v>0.4</v>
      </c>
      <c r="I25" s="53">
        <f t="shared" si="6"/>
        <v>0</v>
      </c>
      <c r="J25" s="44">
        <f t="shared" si="7"/>
        <v>0.8</v>
      </c>
    </row>
    <row r="26" spans="1:10" ht="48" thickBot="1" x14ac:dyDescent="0.3">
      <c r="A26" s="4" t="s">
        <v>34</v>
      </c>
      <c r="B26" s="5" t="s">
        <v>15</v>
      </c>
      <c r="C26" s="5">
        <v>0</v>
      </c>
      <c r="D26" s="44">
        <v>0.4</v>
      </c>
      <c r="E26" s="44">
        <v>0.4</v>
      </c>
      <c r="F26" s="44">
        <f>(C8-F8)*F17*12*F20/1000000</f>
        <v>0.36675777600000004</v>
      </c>
      <c r="G26" s="44">
        <f>(C8-G8)*G17*12*G20/1000000</f>
        <v>6.2564745600000009</v>
      </c>
      <c r="H26" s="44">
        <f>(C8-H8)*H17*12*H20/1000000</f>
        <v>14.417545968000001</v>
      </c>
      <c r="I26" s="53">
        <f t="shared" si="6"/>
        <v>1.1667577760000001</v>
      </c>
      <c r="J26" s="44">
        <f t="shared" si="7"/>
        <v>21.840778304000001</v>
      </c>
    </row>
    <row r="27" spans="1:10" ht="32.25" thickBot="1" x14ac:dyDescent="0.3">
      <c r="A27" s="4" t="s">
        <v>35</v>
      </c>
      <c r="B27" s="5" t="s">
        <v>15</v>
      </c>
      <c r="C27" s="5">
        <v>0</v>
      </c>
      <c r="D27" s="44">
        <f>ROUND(D22*D31/100-D25-D26,1)</f>
        <v>4.0999999999999996</v>
      </c>
      <c r="E27" s="44">
        <f>ROUND(E22*E31/100-E25-E26,1)</f>
        <v>4.5999999999999996</v>
      </c>
      <c r="F27" s="44">
        <f>ROUND(F22*F31/100-F25-F26,1)</f>
        <v>4.5999999999999996</v>
      </c>
      <c r="G27" s="44">
        <f>ROUND(G22*G31/100-G25-G26,1)</f>
        <v>15</v>
      </c>
      <c r="H27" s="44">
        <f>ROUND(H22*H31/100-H25-H26,1)</f>
        <v>8.1999999999999993</v>
      </c>
      <c r="I27" s="53">
        <f t="shared" si="6"/>
        <v>13.299999999999999</v>
      </c>
      <c r="J27" s="44">
        <f t="shared" si="7"/>
        <v>36.5</v>
      </c>
    </row>
    <row r="28" spans="1:10" ht="32.25" thickBot="1" x14ac:dyDescent="0.3">
      <c r="A28" s="4" t="s">
        <v>52</v>
      </c>
      <c r="B28" s="5" t="s">
        <v>15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3">
        <f t="shared" si="6"/>
        <v>0</v>
      </c>
      <c r="J28" s="44">
        <f t="shared" si="7"/>
        <v>0</v>
      </c>
    </row>
    <row r="29" spans="1:10" ht="48" thickBot="1" x14ac:dyDescent="0.3">
      <c r="A29" s="4" t="s">
        <v>37</v>
      </c>
      <c r="B29" s="5" t="s">
        <v>15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3">
        <f t="shared" si="6"/>
        <v>0</v>
      </c>
      <c r="J29" s="44">
        <f t="shared" si="7"/>
        <v>0</v>
      </c>
    </row>
    <row r="30" spans="1:10" ht="32.25" thickBot="1" x14ac:dyDescent="0.3">
      <c r="A30" s="4" t="s">
        <v>53</v>
      </c>
      <c r="B30" s="5" t="s">
        <v>15</v>
      </c>
      <c r="C30" s="44">
        <f>C23+C28+C29</f>
        <v>11.7</v>
      </c>
      <c r="D30" s="44">
        <f>D23+D28+D29</f>
        <v>14.9</v>
      </c>
      <c r="E30" s="44">
        <f t="shared" ref="E30:H30" si="9">E23+E28+E29</f>
        <v>24.2</v>
      </c>
      <c r="F30" s="44">
        <f t="shared" si="9"/>
        <v>24.2</v>
      </c>
      <c r="G30" s="44">
        <f t="shared" si="9"/>
        <v>72.2</v>
      </c>
      <c r="H30" s="44">
        <f t="shared" si="9"/>
        <v>76.7</v>
      </c>
      <c r="I30" s="53">
        <f t="shared" si="6"/>
        <v>63.3</v>
      </c>
      <c r="J30" s="44">
        <f t="shared" si="7"/>
        <v>212.2</v>
      </c>
    </row>
    <row r="31" spans="1:10" ht="75.599999999999994" customHeight="1" thickBot="1" x14ac:dyDescent="0.3">
      <c r="A31" s="4" t="s">
        <v>54</v>
      </c>
      <c r="B31" s="5" t="s">
        <v>15</v>
      </c>
      <c r="C31" s="44">
        <v>0</v>
      </c>
      <c r="D31" s="44">
        <v>30</v>
      </c>
      <c r="E31" s="44">
        <v>20.5</v>
      </c>
      <c r="F31" s="44">
        <v>20.5</v>
      </c>
      <c r="G31" s="44">
        <v>30</v>
      </c>
      <c r="H31" s="44">
        <v>30</v>
      </c>
      <c r="I31" s="52">
        <f>I24/I30*100</f>
        <v>22.85427768720379</v>
      </c>
      <c r="J31" s="52">
        <f>J24/J30*100</f>
        <v>27.870300803016022</v>
      </c>
    </row>
    <row r="32" spans="1:10" x14ac:dyDescent="0.25">
      <c r="A32" s="10"/>
      <c r="B32" s="10"/>
      <c r="C32" s="11"/>
      <c r="D32" s="10"/>
      <c r="E32" s="10"/>
      <c r="F32" s="10"/>
      <c r="G32" s="10"/>
      <c r="H32" s="10"/>
      <c r="I32" s="10"/>
      <c r="J32" s="10"/>
    </row>
    <row r="33" spans="1:10" x14ac:dyDescent="0.25">
      <c r="A33" s="68" t="s">
        <v>61</v>
      </c>
      <c r="B33" s="68"/>
      <c r="C33" s="11"/>
      <c r="D33" s="10"/>
      <c r="E33" s="10"/>
      <c r="F33" s="10"/>
      <c r="G33" s="10"/>
      <c r="H33" s="10"/>
      <c r="I33" s="10"/>
      <c r="J33" s="10"/>
    </row>
  </sheetData>
  <mergeCells count="14">
    <mergeCell ref="I4:I5"/>
    <mergeCell ref="J4:J5"/>
    <mergeCell ref="A10:I10"/>
    <mergeCell ref="A33:B33"/>
    <mergeCell ref="A1:J1"/>
    <mergeCell ref="A2:J2"/>
    <mergeCell ref="A3:J3"/>
    <mergeCell ref="A4:A5"/>
    <mergeCell ref="B4:B5"/>
    <mergeCell ref="C4:C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92" zoomScaleNormal="92" workbookViewId="0">
      <pane ySplit="5" topLeftCell="A6" activePane="bottomLeft" state="frozen"/>
      <selection pane="bottomLeft" activeCell="G13" sqref="G13"/>
    </sheetView>
  </sheetViews>
  <sheetFormatPr defaultColWidth="8.85546875" defaultRowHeight="15.75" x14ac:dyDescent="0.25"/>
  <cols>
    <col min="1" max="1" width="46.28515625" style="1" customWidth="1"/>
    <col min="2" max="2" width="10.28515625" style="1" customWidth="1"/>
    <col min="3" max="3" width="10" style="1" customWidth="1"/>
    <col min="4" max="4" width="10.7109375" style="1" customWidth="1"/>
    <col min="5" max="5" width="10.5703125" style="1" customWidth="1"/>
    <col min="6" max="6" width="10.7109375" style="1" customWidth="1"/>
    <col min="7" max="7" width="12" style="1" customWidth="1"/>
    <col min="8" max="8" width="12.140625" style="1" customWidth="1"/>
    <col min="9" max="10" width="11.28515625" style="1" customWidth="1"/>
    <col min="11" max="16384" width="8.85546875" style="1"/>
  </cols>
  <sheetData>
    <row r="1" spans="1:10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6.5" thickBot="1" x14ac:dyDescent="0.3">
      <c r="A3" s="70" t="s">
        <v>60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64" t="s">
        <v>3</v>
      </c>
      <c r="B4" s="64" t="s">
        <v>4</v>
      </c>
      <c r="C4" s="64" t="s">
        <v>5</v>
      </c>
      <c r="D4" s="2" t="s">
        <v>6</v>
      </c>
      <c r="E4" s="64" t="s">
        <v>59</v>
      </c>
      <c r="F4" s="64" t="s">
        <v>9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6.5" thickBot="1" x14ac:dyDescent="0.3">
      <c r="A5" s="65"/>
      <c r="B5" s="65"/>
      <c r="C5" s="65"/>
      <c r="D5" s="3" t="s">
        <v>7</v>
      </c>
      <c r="E5" s="65"/>
      <c r="F5" s="65"/>
      <c r="G5" s="65"/>
      <c r="H5" s="65"/>
      <c r="I5" s="65"/>
      <c r="J5" s="65"/>
    </row>
    <row r="6" spans="1:10" ht="48" thickBot="1" x14ac:dyDescent="0.3">
      <c r="A6" s="4" t="s">
        <v>14</v>
      </c>
      <c r="B6" s="5">
        <f t="shared" ref="B6:H6" si="0">ROUND(B7/B8,0)</f>
        <v>275</v>
      </c>
      <c r="C6" s="5">
        <f>ROUND(C7/C8,0)</f>
        <v>280</v>
      </c>
      <c r="D6" s="5">
        <f t="shared" si="0"/>
        <v>278</v>
      </c>
      <c r="E6" s="5">
        <f t="shared" si="0"/>
        <v>276</v>
      </c>
      <c r="F6" s="5">
        <f t="shared" si="0"/>
        <v>274</v>
      </c>
      <c r="G6" s="5">
        <f t="shared" si="0"/>
        <v>250</v>
      </c>
      <c r="H6" s="5">
        <f t="shared" si="0"/>
        <v>250</v>
      </c>
      <c r="I6" s="5" t="s">
        <v>15</v>
      </c>
      <c r="J6" s="5" t="s">
        <v>15</v>
      </c>
    </row>
    <row r="7" spans="1:10" ht="16.5" thickBot="1" x14ac:dyDescent="0.3">
      <c r="A7" s="4" t="s">
        <v>41</v>
      </c>
      <c r="B7" s="6">
        <v>59300</v>
      </c>
      <c r="C7" s="6">
        <v>58200</v>
      </c>
      <c r="D7" s="6">
        <v>57551</v>
      </c>
      <c r="E7" s="6">
        <v>57062</v>
      </c>
      <c r="F7" s="6">
        <v>56759</v>
      </c>
      <c r="G7" s="62">
        <v>56592</v>
      </c>
      <c r="H7" s="62">
        <v>56592</v>
      </c>
      <c r="I7" s="5" t="s">
        <v>15</v>
      </c>
      <c r="J7" s="5" t="s">
        <v>15</v>
      </c>
    </row>
    <row r="8" spans="1:10" ht="32.25" thickBot="1" x14ac:dyDescent="0.3">
      <c r="A8" s="4" t="s">
        <v>42</v>
      </c>
      <c r="B8" s="5">
        <v>216</v>
      </c>
      <c r="C8" s="5">
        <v>208</v>
      </c>
      <c r="D8" s="5">
        <v>207</v>
      </c>
      <c r="E8" s="5">
        <v>207</v>
      </c>
      <c r="F8" s="5">
        <v>207</v>
      </c>
      <c r="G8" s="24">
        <v>226</v>
      </c>
      <c r="H8" s="24">
        <v>226</v>
      </c>
      <c r="I8" s="5" t="s">
        <v>15</v>
      </c>
      <c r="J8" s="5" t="s">
        <v>15</v>
      </c>
    </row>
    <row r="9" spans="1:10" ht="32.25" thickBot="1" x14ac:dyDescent="0.3">
      <c r="A9" s="17" t="s">
        <v>43</v>
      </c>
      <c r="B9" s="18">
        <v>59300</v>
      </c>
      <c r="C9" s="18">
        <v>58200</v>
      </c>
      <c r="D9" s="18">
        <f>D7</f>
        <v>57551</v>
      </c>
      <c r="E9" s="18">
        <f t="shared" ref="E9" si="1">E7</f>
        <v>57062</v>
      </c>
      <c r="F9" s="18">
        <v>56759</v>
      </c>
      <c r="G9" s="63">
        <v>56592</v>
      </c>
      <c r="H9" s="63">
        <v>56592</v>
      </c>
      <c r="I9" s="19" t="s">
        <v>15</v>
      </c>
      <c r="J9" s="19" t="s">
        <v>15</v>
      </c>
    </row>
    <row r="10" spans="1:10" ht="16.5" thickBot="1" x14ac:dyDescent="0.3">
      <c r="A10" s="71" t="s">
        <v>19</v>
      </c>
      <c r="B10" s="72"/>
      <c r="C10" s="72"/>
      <c r="D10" s="72"/>
      <c r="E10" s="72"/>
      <c r="F10" s="72"/>
      <c r="G10" s="72"/>
      <c r="H10" s="72"/>
      <c r="I10" s="72"/>
      <c r="J10" s="41"/>
    </row>
    <row r="11" spans="1:10" ht="63.75" thickBot="1" x14ac:dyDescent="0.3">
      <c r="A11" s="4" t="s">
        <v>44</v>
      </c>
      <c r="B11" s="5" t="s">
        <v>15</v>
      </c>
      <c r="C11" s="44">
        <v>53</v>
      </c>
      <c r="D11" s="44">
        <v>59</v>
      </c>
      <c r="E11" s="44">
        <v>65</v>
      </c>
      <c r="F11" s="44">
        <v>74</v>
      </c>
      <c r="G11" s="48">
        <v>85</v>
      </c>
      <c r="H11" s="48">
        <v>100</v>
      </c>
      <c r="I11" s="5" t="s">
        <v>15</v>
      </c>
      <c r="J11" s="5" t="s">
        <v>15</v>
      </c>
    </row>
    <row r="12" spans="1:10" ht="63.75" thickBot="1" x14ac:dyDescent="0.3">
      <c r="A12" s="4" t="s">
        <v>57</v>
      </c>
      <c r="B12" s="5" t="s">
        <v>15</v>
      </c>
      <c r="C12" s="48">
        <v>70.3</v>
      </c>
      <c r="D12" s="48">
        <v>70.3</v>
      </c>
      <c r="E12" s="44">
        <v>73.7</v>
      </c>
      <c r="F12" s="44">
        <v>82.4</v>
      </c>
      <c r="G12" s="44">
        <v>100</v>
      </c>
      <c r="H12" s="44">
        <v>100</v>
      </c>
      <c r="I12" s="5" t="s">
        <v>15</v>
      </c>
      <c r="J12" s="5" t="s">
        <v>15</v>
      </c>
    </row>
    <row r="13" spans="1:10" ht="16.5" thickBot="1" x14ac:dyDescent="0.3">
      <c r="A13" s="4" t="s">
        <v>58</v>
      </c>
      <c r="B13" s="5" t="s">
        <v>15</v>
      </c>
      <c r="C13" s="48">
        <v>63.9</v>
      </c>
      <c r="D13" s="48">
        <v>78.900000000000006</v>
      </c>
      <c r="E13" s="44">
        <v>93.8</v>
      </c>
      <c r="F13" s="44">
        <v>92.3</v>
      </c>
      <c r="G13" s="44">
        <v>100</v>
      </c>
      <c r="H13" s="44">
        <v>100</v>
      </c>
      <c r="I13" s="5" t="s">
        <v>15</v>
      </c>
      <c r="J13" s="5" t="s">
        <v>15</v>
      </c>
    </row>
    <row r="14" spans="1:10" ht="32.25" thickBot="1" x14ac:dyDescent="0.3">
      <c r="A14" s="17" t="s">
        <v>45</v>
      </c>
      <c r="B14" s="19" t="s">
        <v>15</v>
      </c>
      <c r="C14" s="45">
        <v>56.9</v>
      </c>
      <c r="D14" s="45">
        <f>D17/D15*100</f>
        <v>69.193786982248511</v>
      </c>
      <c r="E14" s="45">
        <f t="shared" ref="E14:H14" si="2">E17/E15*100</f>
        <v>84.787453450698365</v>
      </c>
      <c r="F14" s="45">
        <f t="shared" si="2"/>
        <v>83.391949980461121</v>
      </c>
      <c r="G14" s="45">
        <f>G17/G15*100</f>
        <v>100</v>
      </c>
      <c r="H14" s="45">
        <f t="shared" si="2"/>
        <v>100</v>
      </c>
      <c r="I14" s="19" t="s">
        <v>15</v>
      </c>
      <c r="J14" s="19" t="s">
        <v>15</v>
      </c>
    </row>
    <row r="15" spans="1:10" ht="32.25" thickBot="1" x14ac:dyDescent="0.3">
      <c r="A15" s="42" t="s">
        <v>47</v>
      </c>
      <c r="B15" s="49">
        <v>25138.799999999999</v>
      </c>
      <c r="C15" s="49">
        <v>27978.5</v>
      </c>
      <c r="D15" s="49">
        <v>29744</v>
      </c>
      <c r="E15" s="49">
        <v>27685.7</v>
      </c>
      <c r="F15" s="49">
        <v>28149</v>
      </c>
      <c r="G15" s="60">
        <v>30650</v>
      </c>
      <c r="H15" s="49">
        <v>31171</v>
      </c>
      <c r="I15" s="43" t="s">
        <v>15</v>
      </c>
      <c r="J15" s="43" t="s">
        <v>15</v>
      </c>
    </row>
    <row r="16" spans="1:10" ht="16.5" thickBot="1" x14ac:dyDescent="0.3">
      <c r="A16" s="4" t="s">
        <v>46</v>
      </c>
      <c r="B16" s="5" t="s">
        <v>15</v>
      </c>
      <c r="C16" s="44">
        <f t="shared" ref="C16:F16" si="3">ROUND(C15/B15*100,1)</f>
        <v>111.3</v>
      </c>
      <c r="D16" s="44">
        <f>ROUND(D15/C15*100,1)</f>
        <v>106.3</v>
      </c>
      <c r="E16" s="44">
        <f t="shared" si="3"/>
        <v>93.1</v>
      </c>
      <c r="F16" s="44">
        <f t="shared" si="3"/>
        <v>101.7</v>
      </c>
      <c r="G16" s="48">
        <f>ROUND(G15/F15*100,1)</f>
        <v>108.9</v>
      </c>
      <c r="H16" s="48">
        <f>ROUND(H15/G15*100,1)</f>
        <v>101.7</v>
      </c>
      <c r="I16" s="5" t="s">
        <v>15</v>
      </c>
      <c r="J16" s="5" t="s">
        <v>15</v>
      </c>
    </row>
    <row r="17" spans="1:10" ht="48" thickBot="1" x14ac:dyDescent="0.3">
      <c r="A17" s="4" t="s">
        <v>25</v>
      </c>
      <c r="B17" s="50">
        <v>11865</v>
      </c>
      <c r="C17" s="50">
        <v>15916</v>
      </c>
      <c r="D17" s="50">
        <v>20581</v>
      </c>
      <c r="E17" s="50">
        <v>23474</v>
      </c>
      <c r="F17" s="50">
        <v>23474</v>
      </c>
      <c r="G17" s="61">
        <v>30650</v>
      </c>
      <c r="H17" s="50">
        <v>31171</v>
      </c>
      <c r="I17" s="5" t="s">
        <v>15</v>
      </c>
      <c r="J17" s="5" t="s">
        <v>15</v>
      </c>
    </row>
    <row r="18" spans="1:10" ht="16.5" thickBot="1" x14ac:dyDescent="0.3">
      <c r="A18" s="4" t="s">
        <v>46</v>
      </c>
      <c r="B18" s="5" t="s">
        <v>15</v>
      </c>
      <c r="C18" s="44">
        <f>ROUND(C17/B17*100,1)</f>
        <v>134.1</v>
      </c>
      <c r="D18" s="44">
        <f t="shared" ref="D18:H18" si="4">ROUND(D17/C17*100,1)</f>
        <v>129.30000000000001</v>
      </c>
      <c r="E18" s="44">
        <f t="shared" si="4"/>
        <v>114.1</v>
      </c>
      <c r="F18" s="44">
        <f t="shared" si="4"/>
        <v>100</v>
      </c>
      <c r="G18" s="48">
        <f>ROUND(G17/F17*100,1)</f>
        <v>130.6</v>
      </c>
      <c r="H18" s="48">
        <f t="shared" si="4"/>
        <v>101.7</v>
      </c>
      <c r="I18" s="5" t="s">
        <v>15</v>
      </c>
      <c r="J18" s="5" t="s">
        <v>15</v>
      </c>
    </row>
    <row r="19" spans="1:10" ht="63.75" thickBot="1" x14ac:dyDescent="0.3">
      <c r="A19" s="4" t="s">
        <v>48</v>
      </c>
      <c r="B19" s="5" t="s">
        <v>15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 t="s">
        <v>15</v>
      </c>
      <c r="J19" s="5" t="s">
        <v>15</v>
      </c>
    </row>
    <row r="20" spans="1:10" ht="32.25" thickBot="1" x14ac:dyDescent="0.3">
      <c r="A20" s="4" t="s">
        <v>49</v>
      </c>
      <c r="B20" s="5">
        <v>1.302</v>
      </c>
      <c r="C20" s="5">
        <v>1.302</v>
      </c>
      <c r="D20" s="5">
        <v>1.302</v>
      </c>
      <c r="E20" s="5">
        <v>1.302</v>
      </c>
      <c r="F20" s="5">
        <v>1.302</v>
      </c>
      <c r="G20" s="5">
        <v>1.302</v>
      </c>
      <c r="H20" s="5">
        <v>1.302</v>
      </c>
      <c r="I20" s="5">
        <v>1.302</v>
      </c>
      <c r="J20" s="5">
        <v>1.302</v>
      </c>
    </row>
    <row r="21" spans="1:10" ht="39" customHeight="1" thickBot="1" x14ac:dyDescent="0.3">
      <c r="A21" s="4" t="s">
        <v>28</v>
      </c>
      <c r="B21" s="44">
        <f>ROUND(B17*B8*12*B20/1000000,1)</f>
        <v>40</v>
      </c>
      <c r="C21" s="44">
        <f>ROUND(C17*C8*12*C20/1000000,1)</f>
        <v>51.7</v>
      </c>
      <c r="D21" s="44">
        <f t="shared" ref="D21:H21" si="5">ROUND(D17*D8*12*D20/1000000,1)</f>
        <v>66.599999999999994</v>
      </c>
      <c r="E21" s="44">
        <f t="shared" si="5"/>
        <v>75.900000000000006</v>
      </c>
      <c r="F21" s="44">
        <f t="shared" si="5"/>
        <v>75.900000000000006</v>
      </c>
      <c r="G21" s="48">
        <f>ROUND(G17*G8*12*G20/1000000,1)</f>
        <v>108.2</v>
      </c>
      <c r="H21" s="44">
        <f t="shared" si="5"/>
        <v>110.1</v>
      </c>
      <c r="I21" s="44">
        <f>SUM(D21:F21)</f>
        <v>218.4</v>
      </c>
      <c r="J21" s="44">
        <f>SUM(D21:H21)</f>
        <v>436.70000000000005</v>
      </c>
    </row>
    <row r="22" spans="1:10" ht="36.75" customHeight="1" thickBot="1" x14ac:dyDescent="0.3">
      <c r="A22" s="17" t="s">
        <v>55</v>
      </c>
      <c r="B22" s="19" t="s">
        <v>15</v>
      </c>
      <c r="C22" s="51" t="s">
        <v>56</v>
      </c>
      <c r="D22" s="45">
        <f>ROUND(D21-C21,1)</f>
        <v>14.9</v>
      </c>
      <c r="E22" s="55">
        <f>ROUND(E21-C21,1)</f>
        <v>24.2</v>
      </c>
      <c r="F22" s="45">
        <f>ROUND(F21-C21,1)</f>
        <v>24.2</v>
      </c>
      <c r="G22" s="58">
        <f>ROUND(G21-C21,1)</f>
        <v>56.5</v>
      </c>
      <c r="H22" s="46">
        <f>ROUND(H21-C21,1)</f>
        <v>58.4</v>
      </c>
      <c r="I22" s="53">
        <f>SUM(D22:F22)</f>
        <v>63.3</v>
      </c>
      <c r="J22" s="44">
        <f>SUM(D22:H22)</f>
        <v>178.2</v>
      </c>
    </row>
    <row r="23" spans="1:10" ht="32.25" thickBot="1" x14ac:dyDescent="0.3">
      <c r="A23" s="42" t="s">
        <v>50</v>
      </c>
      <c r="B23" s="43" t="s">
        <v>15</v>
      </c>
      <c r="C23" s="47">
        <v>11.7</v>
      </c>
      <c r="D23" s="47">
        <f>D22</f>
        <v>14.9</v>
      </c>
      <c r="E23" s="56">
        <f t="shared" ref="E23:H23" si="6">E22</f>
        <v>24.2</v>
      </c>
      <c r="F23" s="47">
        <f>F22</f>
        <v>24.2</v>
      </c>
      <c r="G23" s="59">
        <f t="shared" si="6"/>
        <v>56.5</v>
      </c>
      <c r="H23" s="47">
        <f t="shared" si="6"/>
        <v>58.4</v>
      </c>
      <c r="I23" s="53">
        <f t="shared" ref="I23:I30" si="7">SUM(D23:F23)</f>
        <v>63.3</v>
      </c>
      <c r="J23" s="44">
        <f t="shared" ref="J23:J30" si="8">SUM(D23:H23)</f>
        <v>178.2</v>
      </c>
    </row>
    <row r="24" spans="1:10" ht="48" thickBot="1" x14ac:dyDescent="0.3">
      <c r="A24" s="4" t="s">
        <v>51</v>
      </c>
      <c r="B24" s="5" t="s">
        <v>15</v>
      </c>
      <c r="C24" s="5">
        <f t="shared" ref="C24:H24" si="9">C25+C26+C27</f>
        <v>0</v>
      </c>
      <c r="D24" s="44">
        <f t="shared" si="9"/>
        <v>4.5</v>
      </c>
      <c r="E24" s="44">
        <f>E25+E26+E27</f>
        <v>5</v>
      </c>
      <c r="F24" s="44">
        <f t="shared" si="9"/>
        <v>4.9667577759999997</v>
      </c>
      <c r="G24" s="44">
        <f>G25+G26+G27</f>
        <v>5</v>
      </c>
      <c r="H24" s="44">
        <f t="shared" si="9"/>
        <v>5</v>
      </c>
      <c r="I24" s="53">
        <f t="shared" si="7"/>
        <v>14.466757776</v>
      </c>
      <c r="J24" s="44">
        <f t="shared" si="8"/>
        <v>24.466757776000001</v>
      </c>
    </row>
    <row r="25" spans="1:10" ht="16.5" thickBot="1" x14ac:dyDescent="0.3">
      <c r="A25" s="4" t="s">
        <v>33</v>
      </c>
      <c r="B25" s="5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3">
        <f t="shared" si="7"/>
        <v>0</v>
      </c>
      <c r="J25" s="44">
        <f t="shared" si="8"/>
        <v>0</v>
      </c>
    </row>
    <row r="26" spans="1:10" ht="48" thickBot="1" x14ac:dyDescent="0.3">
      <c r="A26" s="4" t="s">
        <v>34</v>
      </c>
      <c r="B26" s="5" t="s">
        <v>15</v>
      </c>
      <c r="C26" s="5">
        <v>0</v>
      </c>
      <c r="D26" s="44">
        <v>0.4</v>
      </c>
      <c r="E26" s="44">
        <v>0.4</v>
      </c>
      <c r="F26" s="44">
        <f>(C8-F8)*F17*12*F20/1000000</f>
        <v>0.36675777600000004</v>
      </c>
      <c r="G26" s="44">
        <v>0.4</v>
      </c>
      <c r="H26" s="44">
        <v>0.4</v>
      </c>
      <c r="I26" s="53">
        <f t="shared" si="7"/>
        <v>1.1667577760000001</v>
      </c>
      <c r="J26" s="44">
        <f t="shared" si="8"/>
        <v>1.9667577760000001</v>
      </c>
    </row>
    <row r="27" spans="1:10" ht="32.25" thickBot="1" x14ac:dyDescent="0.3">
      <c r="A27" s="4" t="s">
        <v>35</v>
      </c>
      <c r="B27" s="5" t="s">
        <v>15</v>
      </c>
      <c r="C27" s="5">
        <v>0</v>
      </c>
      <c r="D27" s="44">
        <f>ROUND(D22*D31/100-D25-D26,1)</f>
        <v>4.0999999999999996</v>
      </c>
      <c r="E27" s="44">
        <f>ROUND(E22*E31/100-E25-E26,1)</f>
        <v>4.5999999999999996</v>
      </c>
      <c r="F27" s="44">
        <f>ROUND(F22*F31/100-F25-F26,1)</f>
        <v>4.5999999999999996</v>
      </c>
      <c r="G27" s="44">
        <v>4.5999999999999996</v>
      </c>
      <c r="H27" s="44">
        <v>4.5999999999999996</v>
      </c>
      <c r="I27" s="53">
        <f>SUM(D27:F27)</f>
        <v>13.299999999999999</v>
      </c>
      <c r="J27" s="44">
        <f>SUM(D27:H27)</f>
        <v>22.5</v>
      </c>
    </row>
    <row r="28" spans="1:10" ht="32.25" thickBot="1" x14ac:dyDescent="0.3">
      <c r="A28" s="4" t="s">
        <v>52</v>
      </c>
      <c r="B28" s="5" t="s">
        <v>15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3">
        <f t="shared" si="7"/>
        <v>0</v>
      </c>
      <c r="J28" s="44">
        <f t="shared" si="8"/>
        <v>0</v>
      </c>
    </row>
    <row r="29" spans="1:10" ht="48" thickBot="1" x14ac:dyDescent="0.3">
      <c r="A29" s="4" t="s">
        <v>37</v>
      </c>
      <c r="B29" s="5" t="s">
        <v>15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3">
        <f t="shared" si="7"/>
        <v>0</v>
      </c>
      <c r="J29" s="44">
        <f t="shared" si="8"/>
        <v>0</v>
      </c>
    </row>
    <row r="30" spans="1:10" ht="32.25" thickBot="1" x14ac:dyDescent="0.3">
      <c r="A30" s="4" t="s">
        <v>53</v>
      </c>
      <c r="B30" s="5" t="s">
        <v>15</v>
      </c>
      <c r="C30" s="44">
        <f>C23+C28+C29</f>
        <v>11.7</v>
      </c>
      <c r="D30" s="44">
        <f>D23+D28+D29</f>
        <v>14.9</v>
      </c>
      <c r="E30" s="44">
        <f>E23+E28+E29</f>
        <v>24.2</v>
      </c>
      <c r="F30" s="44">
        <f t="shared" ref="F30:H30" si="10">F23+F28+F29</f>
        <v>24.2</v>
      </c>
      <c r="G30" s="48">
        <f>G23+G28+G29</f>
        <v>56.5</v>
      </c>
      <c r="H30" s="44">
        <f t="shared" si="10"/>
        <v>58.4</v>
      </c>
      <c r="I30" s="53">
        <f t="shared" si="7"/>
        <v>63.3</v>
      </c>
      <c r="J30" s="44">
        <f t="shared" si="8"/>
        <v>178.2</v>
      </c>
    </row>
    <row r="31" spans="1:10" ht="75.599999999999994" customHeight="1" thickBot="1" x14ac:dyDescent="0.3">
      <c r="A31" s="4" t="s">
        <v>54</v>
      </c>
      <c r="B31" s="5" t="s">
        <v>15</v>
      </c>
      <c r="C31" s="44">
        <v>0</v>
      </c>
      <c r="D31" s="44">
        <f>4.5/14.9*100</f>
        <v>30.201342281879196</v>
      </c>
      <c r="E31" s="44">
        <f>5/24.2*100</f>
        <v>20.66115702479339</v>
      </c>
      <c r="F31" s="44">
        <f>5/24.2*100</f>
        <v>20.66115702479339</v>
      </c>
      <c r="G31" s="57">
        <f>G24/G30*100</f>
        <v>8.8495575221238933</v>
      </c>
      <c r="H31" s="52">
        <f>H24/H30*100</f>
        <v>8.5616438356164384</v>
      </c>
      <c r="I31" s="52">
        <f>I24/I30*100</f>
        <v>22.85427768720379</v>
      </c>
      <c r="J31" s="52">
        <f>J24/J30*100</f>
        <v>13.729942635241304</v>
      </c>
    </row>
    <row r="32" spans="1:10" x14ac:dyDescent="0.25">
      <c r="A32" s="10"/>
      <c r="B32" s="10"/>
      <c r="C32" s="11"/>
      <c r="D32" s="10"/>
      <c r="E32" s="10"/>
      <c r="F32" s="10"/>
      <c r="G32" s="10"/>
      <c r="H32" s="10"/>
      <c r="I32" s="10"/>
      <c r="J32" s="10"/>
    </row>
    <row r="33" spans="1:10" x14ac:dyDescent="0.25">
      <c r="A33" s="68" t="s">
        <v>61</v>
      </c>
      <c r="B33" s="68"/>
      <c r="C33" s="11"/>
      <c r="D33" s="10"/>
      <c r="E33" s="10"/>
      <c r="F33" s="10"/>
      <c r="G33" s="10"/>
      <c r="H33" s="10"/>
      <c r="I33" s="10"/>
      <c r="J33" s="10"/>
    </row>
  </sheetData>
  <mergeCells count="14">
    <mergeCell ref="I4:I5"/>
    <mergeCell ref="J4:J5"/>
    <mergeCell ref="A10:I10"/>
    <mergeCell ref="A33:B33"/>
    <mergeCell ref="A1:J1"/>
    <mergeCell ref="A2:J2"/>
    <mergeCell ref="A3:J3"/>
    <mergeCell ref="A4:A5"/>
    <mergeCell ref="B4:B5"/>
    <mergeCell ref="C4:C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Сравнение 2014 к 2015черновик</vt:lpstr>
      <vt:lpstr>2016 итоговая</vt:lpstr>
      <vt:lpstr>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kult-priem</cp:lastModifiedBy>
  <cp:lastPrinted>2017-11-03T04:38:06Z</cp:lastPrinted>
  <dcterms:created xsi:type="dcterms:W3CDTF">2015-07-10T03:38:00Z</dcterms:created>
  <dcterms:modified xsi:type="dcterms:W3CDTF">2017-11-03T04:38:47Z</dcterms:modified>
</cp:coreProperties>
</file>