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750" windowWidth="8835" windowHeight="828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<sst xmlns="http://schemas.openxmlformats.org/spreadsheetml/2006/main" count="291" uniqueCount="110">
  <si>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</si>
  <si>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</si>
  <si>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</si>
  <si>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</si>
  <si>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</si>
  <si>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</si>
  <si>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</si>
  <si>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</si>
  <si>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</si>
  <si>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</si>
  <si>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</si>
  <si>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</si>
  <si>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</si>
  <si>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</si>
  <si>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</si>
  <si>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</si>
  <si>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</si>
  <si>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</si>
  <si>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</si>
  <si>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</si>
  <si>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</si>
  <si>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</si>
  <si>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</si>
  <si>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</si>
  <si>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</si>
  <si>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</si>
  <si>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</si>
  <si>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</si>
  <si>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</si>
  <si>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</si>
  <si>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</si>
  <si>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</si>
  <si>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</si>
  <si>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</si>
  <si>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</si>
  <si>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</si>
  <si>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</si>
  <si>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</si>
  <si>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</si>
  <si>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</si>
  <si>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</si>
  <si>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</si>
  <si>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</si>
  <si>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</si>
  <si>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</si>
  <si>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</si>
  <si>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</si>
  <si>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</si>
  <si>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</si>
  <si>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</si>
  <si>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</si>
  <si>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</si>
  <si>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</si>
  <si>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</si>
  <si>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</si>
  <si>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</si>
  <si>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</si>
  <si>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</si>
  <si>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</si>
  <si>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</si>
  <si>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</si>
  <si>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</si>
  <si>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</si>
  <si>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</si>
  <si>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</si>
  <si>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</si>
  <si>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</si>
  <si>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</si>
  <si>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</si>
  <si>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</si>
  <si>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</si>
  <si>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</si>
  <si>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</si>
  <si>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</si>
  <si>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</si>
  <si>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</si>
  <si>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</si>
  <si>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</si>
  <si>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</si>
  <si>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</si>
  <si>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</si>
  <si>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</si>
  <si>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</si>
  <si>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</si>
  <si>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</si>
  <si>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</si>
  <si>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</si>
  <si>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</si>
  <si>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</si>
  <si>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</si>
  <si>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</si>
  <si>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</si>
  <si>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</si>
  <si>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</si>
  <si>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</si>
  <si>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</si>
  <si>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</si>
  <si>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</si>
  <si>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</si>
  <si>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</si>
  <si>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</si>
  <si>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Приложение  2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</si>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</sst>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40" zoomScaleNormal="36" zoomScaleSheetLayoutView="40" workbookViewId="0" topLeftCell="A1">
      <pane ySplit="15" topLeftCell="A16" activePane="bottomLeft" state="frozen"/>
      <selection pane="topLeft" activeCell="B1" sqref="B1"/>
      <selection pane="bottomLeft" activeCell="D18" sqref="D18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64" t="s">
        <v>101</v>
      </c>
      <c r="H1" s="64"/>
      <c r="I1" s="64"/>
      <c r="J1" s="64"/>
      <c r="K1" s="4"/>
    </row>
    <row r="2" spans="1:11" ht="70.5" customHeight="1">
      <c r="A2" s="25"/>
      <c r="B2" s="26"/>
      <c r="C2" s="27"/>
      <c r="E2" s="59"/>
      <c r="F2" s="59"/>
      <c r="G2" s="64" t="s">
        <v>102</v>
      </c>
      <c r="H2" s="64"/>
      <c r="I2" s="64"/>
      <c r="J2" s="64"/>
      <c r="K2" s="4"/>
    </row>
    <row r="3" spans="1:11" ht="33">
      <c r="A3" s="25"/>
      <c r="B3" s="26"/>
      <c r="C3" s="27"/>
      <c r="D3" s="59"/>
      <c r="E3" s="59"/>
      <c r="F3" s="59"/>
      <c r="G3" s="64" t="s">
        <v>103</v>
      </c>
      <c r="H3" s="64"/>
      <c r="I3" s="64"/>
      <c r="J3" s="64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65" t="s">
        <v>104</v>
      </c>
      <c r="H5" s="65"/>
      <c r="I5" s="65"/>
      <c r="J5" s="65"/>
      <c r="K5" s="4"/>
    </row>
    <row r="6" spans="1:11" ht="33">
      <c r="A6" s="25"/>
      <c r="B6" s="26"/>
      <c r="C6" s="27"/>
      <c r="D6" s="26"/>
      <c r="E6" s="26"/>
      <c r="F6" s="26"/>
      <c r="G6" s="64" t="s">
        <v>105</v>
      </c>
      <c r="H6" s="64"/>
      <c r="I6" s="64"/>
      <c r="J6" s="64"/>
      <c r="K6" s="4"/>
    </row>
    <row r="7" spans="1:11" ht="65.25" customHeight="1">
      <c r="A7" s="25"/>
      <c r="B7" s="26"/>
      <c r="C7" s="27"/>
      <c r="D7" s="26"/>
      <c r="E7" s="26"/>
      <c r="F7" s="26"/>
      <c r="G7" s="64" t="s">
        <v>106</v>
      </c>
      <c r="H7" s="64"/>
      <c r="I7" s="64"/>
      <c r="J7" s="64"/>
      <c r="K7" s="4"/>
    </row>
    <row r="8" spans="1:11" ht="33">
      <c r="A8" s="29"/>
      <c r="B8" s="30"/>
      <c r="C8" s="31"/>
      <c r="D8" s="66"/>
      <c r="E8" s="66"/>
      <c r="F8" s="66"/>
      <c r="G8" s="66"/>
      <c r="H8" s="66"/>
      <c r="I8" s="66"/>
      <c r="J8" s="66"/>
      <c r="K8" s="4"/>
    </row>
    <row r="9" spans="1:11" ht="110.25" customHeight="1">
      <c r="A9" s="67" t="s">
        <v>77</v>
      </c>
      <c r="B9" s="68"/>
      <c r="C9" s="68"/>
      <c r="D9" s="68"/>
      <c r="E9" s="68"/>
      <c r="F9" s="68"/>
      <c r="G9" s="68"/>
      <c r="H9" s="68"/>
      <c r="I9" s="68"/>
      <c r="J9" s="68"/>
      <c r="K9" s="5"/>
    </row>
    <row r="10" spans="1:12" s="17" customFormat="1" ht="42" customHeight="1">
      <c r="A10" s="69" t="s">
        <v>3</v>
      </c>
      <c r="B10" s="69" t="s">
        <v>52</v>
      </c>
      <c r="C10" s="70" t="s">
        <v>0</v>
      </c>
      <c r="D10" s="71"/>
      <c r="E10" s="71"/>
      <c r="F10" s="71"/>
      <c r="G10" s="71"/>
      <c r="H10" s="71"/>
      <c r="I10" s="72"/>
      <c r="J10" s="69" t="s">
        <v>53</v>
      </c>
      <c r="K10" s="23"/>
      <c r="L10" s="22"/>
    </row>
    <row r="11" spans="1:12" s="17" customFormat="1" ht="17.25" customHeight="1">
      <c r="A11" s="69"/>
      <c r="B11" s="69"/>
      <c r="C11" s="73"/>
      <c r="D11" s="74"/>
      <c r="E11" s="74"/>
      <c r="F11" s="74"/>
      <c r="G11" s="74"/>
      <c r="H11" s="74"/>
      <c r="I11" s="75"/>
      <c r="J11" s="69"/>
      <c r="K11" s="23"/>
      <c r="L11" s="22"/>
    </row>
    <row r="12" spans="1:12" s="17" customFormat="1" ht="17.25" customHeight="1">
      <c r="A12" s="69"/>
      <c r="B12" s="69"/>
      <c r="C12" s="73"/>
      <c r="D12" s="74"/>
      <c r="E12" s="74"/>
      <c r="F12" s="74"/>
      <c r="G12" s="74"/>
      <c r="H12" s="74"/>
      <c r="I12" s="75"/>
      <c r="J12" s="69"/>
      <c r="K12" s="23"/>
      <c r="L12" s="22"/>
    </row>
    <row r="13" spans="1:12" s="17" customFormat="1" ht="17.25" customHeight="1">
      <c r="A13" s="69"/>
      <c r="B13" s="69"/>
      <c r="C13" s="76"/>
      <c r="D13" s="77"/>
      <c r="E13" s="77"/>
      <c r="F13" s="77"/>
      <c r="G13" s="77"/>
      <c r="H13" s="77"/>
      <c r="I13" s="78"/>
      <c r="J13" s="69"/>
      <c r="K13" s="23"/>
      <c r="L13" s="22"/>
    </row>
    <row r="14" spans="1:12" s="17" customFormat="1" ht="135.75" customHeight="1">
      <c r="A14" s="69"/>
      <c r="B14" s="69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69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1328810.3109999998</v>
      </c>
      <c r="D16" s="60">
        <f>SUM(D17:D19)</f>
        <v>186741.331</v>
      </c>
      <c r="E16" s="60">
        <f>SUM(E17:E19)</f>
        <v>187058</v>
      </c>
      <c r="F16" s="60">
        <f>SUM(F17:F19)</f>
        <v>194458</v>
      </c>
      <c r="G16" s="60">
        <f>SUM(G17:G19)</f>
        <v>238703.19999999995</v>
      </c>
      <c r="H16" s="60">
        <f>SUM(H17:H19)</f>
        <v>254046.19</v>
      </c>
      <c r="I16" s="60">
        <f>SUM(I17:I19)</f>
        <v>267803.58999999997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0" ref="D17:I17">D29+D112+D152+D192+D198+D203+D208+D228+D213+D219</f>
        <v>0</v>
      </c>
      <c r="E17" s="61">
        <f t="shared" si="0"/>
        <v>0</v>
      </c>
      <c r="F17" s="61">
        <f t="shared" si="0"/>
        <v>0</v>
      </c>
      <c r="G17" s="61">
        <f t="shared" si="0"/>
        <v>0</v>
      </c>
      <c r="H17" s="61">
        <f t="shared" si="0"/>
        <v>0</v>
      </c>
      <c r="I17" s="61">
        <f t="shared" si="0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175.2</v>
      </c>
      <c r="D18" s="61">
        <f>D26</f>
        <v>175.2</v>
      </c>
      <c r="E18" s="61">
        <f>E30+E113+E153+E204+E193+E199+E209+E214+E220+E229</f>
        <v>0</v>
      </c>
      <c r="F18" s="61">
        <f>F30+F113+F153+F204+F193+F199+F209+F214+F220+F229</f>
        <v>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1328635.111</v>
      </c>
      <c r="D19" s="61">
        <f>D27</f>
        <v>186566.131</v>
      </c>
      <c r="E19" s="61">
        <f>E20+E24</f>
        <v>187058</v>
      </c>
      <c r="F19" s="61">
        <f>F20+F24</f>
        <v>194458</v>
      </c>
      <c r="G19" s="61">
        <f>G20+G24</f>
        <v>238703.19999999995</v>
      </c>
      <c r="H19" s="61">
        <f>H20+H24</f>
        <v>254046.19</v>
      </c>
      <c r="I19" s="61">
        <f>I20+I24</f>
        <v>267803.58999999997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0</v>
      </c>
      <c r="D20" s="61">
        <f aca="true" t="shared" si="1" ref="D20:I20">D21+D22+D23</f>
        <v>0</v>
      </c>
      <c r="E20" s="61">
        <f t="shared" si="1"/>
        <v>0</v>
      </c>
      <c r="F20" s="61">
        <f t="shared" si="1"/>
        <v>0</v>
      </c>
      <c r="G20" s="61">
        <f t="shared" si="1"/>
        <v>0</v>
      </c>
      <c r="H20" s="61">
        <f t="shared" si="1"/>
        <v>0</v>
      </c>
      <c r="I20" s="61">
        <f t="shared" si="1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1328810.311</v>
      </c>
      <c r="D24" s="61">
        <f aca="true" t="shared" si="2" ref="D24:I24">SUM(D25:D27)</f>
        <v>186741.331</v>
      </c>
      <c r="E24" s="61">
        <f t="shared" si="2"/>
        <v>187058</v>
      </c>
      <c r="F24" s="61">
        <f t="shared" si="2"/>
        <v>194458</v>
      </c>
      <c r="G24" s="61">
        <f t="shared" si="2"/>
        <v>238703.19999999995</v>
      </c>
      <c r="H24" s="61">
        <f t="shared" si="2"/>
        <v>254046.19</v>
      </c>
      <c r="I24" s="61">
        <f t="shared" si="2"/>
        <v>267803.58999999997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3" ref="D25:I25">D29+D112+D152+D192+D198+D203+D208+D228+D213+D219</f>
        <v>0</v>
      </c>
      <c r="E25" s="61">
        <f t="shared" si="3"/>
        <v>0</v>
      </c>
      <c r="F25" s="61">
        <f t="shared" si="3"/>
        <v>0</v>
      </c>
      <c r="G25" s="61">
        <f t="shared" si="3"/>
        <v>0</v>
      </c>
      <c r="H25" s="61">
        <f t="shared" si="3"/>
        <v>0</v>
      </c>
      <c r="I25" s="61">
        <f t="shared" si="3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175.2</v>
      </c>
      <c r="D26" s="61">
        <f>D30+D113+D153+D204+D193+D199+D209+D214+D220+D229+D237</f>
        <v>175.2</v>
      </c>
      <c r="E26" s="61">
        <f>E30+E113+E153+E204+E193+E199+E209+E214+E220+E229</f>
        <v>0</v>
      </c>
      <c r="F26" s="61">
        <f>F30+F113+F153+F204+F193+F199+F209+F214+F220+F229</f>
        <v>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1328635.111</v>
      </c>
      <c r="D27" s="61">
        <f>D31+D114+D159+D194++D200+D205+D210+D230+D215+D221+D239+D244+D21</f>
        <v>186566.131</v>
      </c>
      <c r="E27" s="61">
        <f>E31+E114+E159+E194++E200+E205+E210+E230+E215+E221+E239+E244+E21</f>
        <v>187058</v>
      </c>
      <c r="F27" s="61">
        <f>F31+F114+F159+F194++F200+F205+F210+F230+F215+F221+F239+F244+F21</f>
        <v>194458</v>
      </c>
      <c r="G27" s="61">
        <f>G31+G114+G159+G194++G200+G205+G210+G230+G215+G221+G239+G246+G21</f>
        <v>238703.19999999995</v>
      </c>
      <c r="H27" s="61">
        <f>H31+H114+H159+H194++H200+H205+H210+H230+H215+H221+H239+H246+H21</f>
        <v>254046.19</v>
      </c>
      <c r="I27" s="61">
        <f>I31+I114+I159+I194++I200+I205+I210+I230+I215+I221+I239+I246+I21</f>
        <v>267803.58999999997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75767.0824</v>
      </c>
      <c r="D28" s="60">
        <f aca="true" t="shared" si="4" ref="D28:I28">SUM(D29:D31)</f>
        <v>7219.691400000001</v>
      </c>
      <c r="E28" s="60">
        <f t="shared" si="4"/>
        <v>191.827</v>
      </c>
      <c r="F28" s="60">
        <f t="shared" si="4"/>
        <v>136.88400000000001</v>
      </c>
      <c r="G28" s="60">
        <f t="shared" si="4"/>
        <v>27172.899999999998</v>
      </c>
      <c r="H28" s="60">
        <f t="shared" si="4"/>
        <v>24172.89</v>
      </c>
      <c r="I28" s="60">
        <f t="shared" si="4"/>
        <v>16872.89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5" ref="D29:I30">D39+D46+D54+D64+D71+D80+D90+D100+D108</f>
        <v>0</v>
      </c>
      <c r="E29" s="61">
        <f t="shared" si="5"/>
        <v>0</v>
      </c>
      <c r="F29" s="61">
        <f t="shared" si="5"/>
        <v>0</v>
      </c>
      <c r="G29" s="61">
        <f t="shared" si="5"/>
        <v>0</v>
      </c>
      <c r="H29" s="61">
        <f t="shared" si="5"/>
        <v>0</v>
      </c>
      <c r="I29" s="61">
        <f t="shared" si="5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6" ref="C30:C93">SUM(D30:I30)</f>
        <v>0</v>
      </c>
      <c r="D30" s="61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  <c r="I30" s="61">
        <f t="shared" si="5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6"/>
        <v>75767.0824</v>
      </c>
      <c r="D31" s="61">
        <f aca="true" t="shared" si="7" ref="D31:I31">D32+D42+D49+D57+D67+D74+D83+D93+D103</f>
        <v>7219.691400000001</v>
      </c>
      <c r="E31" s="61">
        <f t="shared" si="7"/>
        <v>191.827</v>
      </c>
      <c r="F31" s="61">
        <f t="shared" si="7"/>
        <v>136.88400000000001</v>
      </c>
      <c r="G31" s="61">
        <f t="shared" si="7"/>
        <v>27172.899999999998</v>
      </c>
      <c r="H31" s="61">
        <f t="shared" si="7"/>
        <v>24172.89</v>
      </c>
      <c r="I31" s="61">
        <f t="shared" si="7"/>
        <v>16872.89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6"/>
        <v>27483.9</v>
      </c>
      <c r="D32" s="61">
        <f>57.5+6926.4</f>
        <v>6983.9</v>
      </c>
      <c r="E32" s="61">
        <v>0</v>
      </c>
      <c r="F32" s="61">
        <v>0</v>
      </c>
      <c r="G32" s="61">
        <v>7000</v>
      </c>
      <c r="H32" s="61">
        <v>8000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6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6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6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6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6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6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6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6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6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6"/>
        <v>13114.32</v>
      </c>
      <c r="D42" s="61">
        <v>7.8</v>
      </c>
      <c r="E42" s="61">
        <v>7.8</v>
      </c>
      <c r="F42" s="61">
        <v>7.8</v>
      </c>
      <c r="G42" s="61">
        <f>30.3+6000</f>
        <v>6030.3</v>
      </c>
      <c r="H42" s="61">
        <f>30.31+5000</f>
        <v>5030.31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6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6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6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6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6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6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6"/>
        <v>12028.056</v>
      </c>
      <c r="D49" s="61">
        <f>38.753+15.32</f>
        <v>54.073</v>
      </c>
      <c r="E49" s="61">
        <v>88.753</v>
      </c>
      <c r="F49" s="61">
        <v>33.81</v>
      </c>
      <c r="G49" s="61">
        <f>283.8+4000</f>
        <v>4283.8</v>
      </c>
      <c r="H49" s="61">
        <f>283.81+2000</f>
        <v>2283.81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6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6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6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6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6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6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6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6"/>
        <v>3693.3243999999995</v>
      </c>
      <c r="D57" s="61">
        <f>23.528+52.1804</f>
        <v>75.7084</v>
      </c>
      <c r="E57" s="61">
        <v>23.528</v>
      </c>
      <c r="F57" s="61">
        <v>23.528</v>
      </c>
      <c r="G57" s="61">
        <v>1023.5</v>
      </c>
      <c r="H57" s="61">
        <v>2023.53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6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6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6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6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6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6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6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6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6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6"/>
        <v>2644.1180000000004</v>
      </c>
      <c r="D67" s="61">
        <v>22.266</v>
      </c>
      <c r="E67" s="61">
        <v>22.266</v>
      </c>
      <c r="F67" s="61">
        <v>22.266</v>
      </c>
      <c r="G67" s="61">
        <v>1025.8</v>
      </c>
      <c r="H67" s="61">
        <v>1025.76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6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6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6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6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6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6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6"/>
        <v>7407.064</v>
      </c>
      <c r="D74" s="61">
        <f>17.18+23.964</f>
        <v>41.144</v>
      </c>
      <c r="E74" s="61">
        <v>17.18</v>
      </c>
      <c r="F74" s="61">
        <v>17.18</v>
      </c>
      <c r="G74" s="61">
        <f>277.2+2000</f>
        <v>2277.2</v>
      </c>
      <c r="H74" s="61">
        <f>277.18+3000</f>
        <v>3277.18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6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6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6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6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6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6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6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6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6"/>
        <v>20.5</v>
      </c>
      <c r="D83" s="61">
        <v>5.5</v>
      </c>
      <c r="E83" s="61">
        <v>3</v>
      </c>
      <c r="F83" s="61">
        <v>3</v>
      </c>
      <c r="G83" s="61">
        <v>3</v>
      </c>
      <c r="H83" s="61">
        <v>3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6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6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6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6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6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6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6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6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6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6"/>
        <v>4781</v>
      </c>
      <c r="D93" s="61">
        <v>13.5</v>
      </c>
      <c r="E93" s="61">
        <v>13.5</v>
      </c>
      <c r="F93" s="61">
        <v>13.5</v>
      </c>
      <c r="G93" s="61">
        <f>13.5+3000</f>
        <v>3013.5</v>
      </c>
      <c r="H93" s="61">
        <f>13.5+1000</f>
        <v>1013.5</v>
      </c>
      <c r="I93" s="61">
        <f>13.5+700</f>
        <v>713.5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8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8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8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8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8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8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8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8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8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36.75" customHeight="1" collapsed="1">
      <c r="A103" s="34">
        <v>25</v>
      </c>
      <c r="B103" s="39" t="s">
        <v>73</v>
      </c>
      <c r="C103" s="61">
        <f t="shared" si="8"/>
        <v>4594.8</v>
      </c>
      <c r="D103" s="61">
        <v>15.8</v>
      </c>
      <c r="E103" s="61">
        <v>15.8</v>
      </c>
      <c r="F103" s="61">
        <v>15.8</v>
      </c>
      <c r="G103" s="61">
        <f>15.8+2500</f>
        <v>2515.8</v>
      </c>
      <c r="H103" s="61">
        <f>15.8+1500</f>
        <v>1515.8</v>
      </c>
      <c r="I103" s="61">
        <f>15.8+500</f>
        <v>515.8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8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8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8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8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8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8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8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57" customHeight="1" collapsed="1">
      <c r="A111" s="32">
        <v>26</v>
      </c>
      <c r="B111" s="35" t="s">
        <v>58</v>
      </c>
      <c r="C111" s="60">
        <f>SUM(D111:I111)</f>
        <v>41200</v>
      </c>
      <c r="D111" s="60">
        <f aca="true" t="shared" si="9" ref="D111:I111">D112+D113+D114</f>
        <v>200</v>
      </c>
      <c r="E111" s="60">
        <f t="shared" si="9"/>
        <v>0</v>
      </c>
      <c r="F111" s="60">
        <f t="shared" si="9"/>
        <v>0</v>
      </c>
      <c r="G111" s="60">
        <f t="shared" si="9"/>
        <v>15000</v>
      </c>
      <c r="H111" s="60">
        <f t="shared" si="9"/>
        <v>13000</v>
      </c>
      <c r="I111" s="60">
        <f t="shared" si="9"/>
        <v>13000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0" ref="D112:I113">D120+D124+D128+D132+D136+D140+D144+D148</f>
        <v>0</v>
      </c>
      <c r="E112" s="61">
        <f t="shared" si="10"/>
        <v>0</v>
      </c>
      <c r="F112" s="61">
        <f t="shared" si="10"/>
        <v>0</v>
      </c>
      <c r="G112" s="61">
        <f t="shared" si="10"/>
        <v>0</v>
      </c>
      <c r="H112" s="61">
        <f t="shared" si="10"/>
        <v>0</v>
      </c>
      <c r="I112" s="61">
        <f t="shared" si="10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1" ref="C113:C147">SUM(D113:I113)</f>
        <v>0</v>
      </c>
      <c r="D113" s="61">
        <f t="shared" si="10"/>
        <v>0</v>
      </c>
      <c r="E113" s="61">
        <f t="shared" si="10"/>
        <v>0</v>
      </c>
      <c r="F113" s="61">
        <f t="shared" si="10"/>
        <v>0</v>
      </c>
      <c r="G113" s="61">
        <f t="shared" si="10"/>
        <v>0</v>
      </c>
      <c r="H113" s="61">
        <f t="shared" si="10"/>
        <v>0</v>
      </c>
      <c r="I113" s="61">
        <f t="shared" si="10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1"/>
        <v>41200</v>
      </c>
      <c r="D114" s="61">
        <f aca="true" t="shared" si="12" ref="D114:I114">D115+D119+D123+D127+D131+D135+D139+D143+D147</f>
        <v>200</v>
      </c>
      <c r="E114" s="61">
        <f t="shared" si="12"/>
        <v>0</v>
      </c>
      <c r="F114" s="61">
        <f t="shared" si="12"/>
        <v>0</v>
      </c>
      <c r="G114" s="61">
        <f t="shared" si="12"/>
        <v>15000</v>
      </c>
      <c r="H114" s="61">
        <f t="shared" si="12"/>
        <v>13000</v>
      </c>
      <c r="I114" s="61">
        <f t="shared" si="12"/>
        <v>13000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1"/>
        <v>5200</v>
      </c>
      <c r="D115" s="61">
        <v>200</v>
      </c>
      <c r="E115" s="61">
        <v>0</v>
      </c>
      <c r="F115" s="61">
        <v>0</v>
      </c>
      <c r="G115" s="61">
        <v>2000</v>
      </c>
      <c r="H115" s="61">
        <v>1500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1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1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1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1"/>
        <v>1500</v>
      </c>
      <c r="D119" s="61">
        <v>0</v>
      </c>
      <c r="E119" s="61">
        <v>0</v>
      </c>
      <c r="F119" s="61">
        <v>0</v>
      </c>
      <c r="G119" s="61">
        <v>500</v>
      </c>
      <c r="H119" s="61">
        <v>500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1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1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1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1"/>
        <v>12000</v>
      </c>
      <c r="D123" s="61">
        <v>0</v>
      </c>
      <c r="E123" s="61">
        <v>0</v>
      </c>
      <c r="F123" s="61">
        <v>0</v>
      </c>
      <c r="G123" s="61">
        <v>5000</v>
      </c>
      <c r="H123" s="61">
        <v>3000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1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1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1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1"/>
        <v>5000</v>
      </c>
      <c r="D127" s="61">
        <v>0</v>
      </c>
      <c r="E127" s="61">
        <v>0</v>
      </c>
      <c r="F127" s="61">
        <v>0</v>
      </c>
      <c r="G127" s="61">
        <v>2000</v>
      </c>
      <c r="H127" s="61">
        <v>2000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1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1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1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1"/>
        <v>2000</v>
      </c>
      <c r="D131" s="61">
        <v>0</v>
      </c>
      <c r="E131" s="61">
        <v>0</v>
      </c>
      <c r="F131" s="61">
        <v>0</v>
      </c>
      <c r="G131" s="61">
        <v>500</v>
      </c>
      <c r="H131" s="61">
        <v>500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1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1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1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1"/>
        <v>8000</v>
      </c>
      <c r="D135" s="61">
        <v>0</v>
      </c>
      <c r="E135" s="61">
        <v>0</v>
      </c>
      <c r="F135" s="61">
        <v>0</v>
      </c>
      <c r="G135" s="61">
        <v>3000</v>
      </c>
      <c r="H135" s="61">
        <v>2000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1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1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1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69.75" customHeight="1" collapsed="1">
      <c r="A139" s="34">
        <v>36</v>
      </c>
      <c r="B139" s="36" t="s">
        <v>9</v>
      </c>
      <c r="C139" s="61">
        <f t="shared" si="11"/>
        <v>1500</v>
      </c>
      <c r="D139" s="61">
        <v>0</v>
      </c>
      <c r="E139" s="61">
        <v>0</v>
      </c>
      <c r="F139" s="61">
        <v>0</v>
      </c>
      <c r="G139" s="61">
        <v>500</v>
      </c>
      <c r="H139" s="61">
        <v>500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1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1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1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1"/>
        <v>3500</v>
      </c>
      <c r="D143" s="61">
        <v>0</v>
      </c>
      <c r="E143" s="61">
        <v>0</v>
      </c>
      <c r="F143" s="61">
        <v>0</v>
      </c>
      <c r="G143" s="61">
        <v>1000</v>
      </c>
      <c r="H143" s="61">
        <v>1500</v>
      </c>
      <c r="I143" s="61">
        <v>1000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1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1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1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1"/>
        <v>2500</v>
      </c>
      <c r="D147" s="61">
        <v>0</v>
      </c>
      <c r="E147" s="61">
        <v>0</v>
      </c>
      <c r="F147" s="61">
        <v>0</v>
      </c>
      <c r="G147" s="61">
        <v>500</v>
      </c>
      <c r="H147" s="61">
        <v>1500</v>
      </c>
      <c r="I147" s="61">
        <v>500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231.75" customHeight="1" collapsed="1">
      <c r="A151" s="32">
        <v>39</v>
      </c>
      <c r="B151" s="35" t="s">
        <v>66</v>
      </c>
      <c r="C151" s="60">
        <f aca="true" t="shared" si="13" ref="C151:C160">SUM(D151:I151)</f>
        <v>722129.2775999999</v>
      </c>
      <c r="D151" s="60">
        <f aca="true" t="shared" si="14" ref="D151:I151">D152+D153+D159</f>
        <v>106704.55559999999</v>
      </c>
      <c r="E151" s="60">
        <f t="shared" si="14"/>
        <v>110598.76800000001</v>
      </c>
      <c r="F151" s="60">
        <f t="shared" si="14"/>
        <v>113847.25399999999</v>
      </c>
      <c r="G151" s="60">
        <f t="shared" si="14"/>
        <v>118120.49999999999</v>
      </c>
      <c r="H151" s="60">
        <f t="shared" si="14"/>
        <v>129932.4</v>
      </c>
      <c r="I151" s="60">
        <f t="shared" si="14"/>
        <v>142925.8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3"/>
        <v>0</v>
      </c>
      <c r="D152" s="61">
        <f aca="true" t="shared" si="15" ref="D152:I153">D161+D165+D169+D173+D177+D181+D185+D188</f>
        <v>0</v>
      </c>
      <c r="E152" s="61">
        <f t="shared" si="15"/>
        <v>0</v>
      </c>
      <c r="F152" s="61">
        <f t="shared" si="15"/>
        <v>0</v>
      </c>
      <c r="G152" s="61">
        <f t="shared" si="15"/>
        <v>0</v>
      </c>
      <c r="H152" s="61">
        <f t="shared" si="15"/>
        <v>0</v>
      </c>
      <c r="I152" s="61">
        <f t="shared" si="15"/>
        <v>0</v>
      </c>
      <c r="J152" s="32"/>
      <c r="K152" s="12"/>
      <c r="L152" s="13"/>
      <c r="M152" s="13"/>
    </row>
    <row r="153" spans="1:13" s="14" customFormat="1" ht="42" customHeight="1">
      <c r="A153" s="34">
        <v>41</v>
      </c>
      <c r="B153" s="36" t="s">
        <v>1</v>
      </c>
      <c r="C153" s="61">
        <f t="shared" si="13"/>
        <v>0</v>
      </c>
      <c r="D153" s="61">
        <f t="shared" si="15"/>
        <v>0</v>
      </c>
      <c r="E153" s="61">
        <f t="shared" si="15"/>
        <v>0</v>
      </c>
      <c r="F153" s="61">
        <f t="shared" si="15"/>
        <v>0</v>
      </c>
      <c r="G153" s="61">
        <f t="shared" si="15"/>
        <v>0</v>
      </c>
      <c r="H153" s="61">
        <f t="shared" si="15"/>
        <v>0</v>
      </c>
      <c r="I153" s="61">
        <f t="shared" si="15"/>
        <v>0</v>
      </c>
      <c r="J153" s="32"/>
      <c r="K153" s="12"/>
      <c r="L153" s="13"/>
      <c r="M153" s="13"/>
    </row>
    <row r="154" spans="1:13" s="14" customFormat="1" ht="33" hidden="1">
      <c r="A154" s="34"/>
      <c r="B154" s="36" t="s">
        <v>55</v>
      </c>
      <c r="C154" s="61">
        <f t="shared" si="13"/>
        <v>0</v>
      </c>
      <c r="D154" s="61"/>
      <c r="E154" s="61"/>
      <c r="F154" s="61"/>
      <c r="G154" s="61"/>
      <c r="H154" s="61"/>
      <c r="I154" s="61"/>
      <c r="J154" s="32"/>
      <c r="K154" s="12"/>
      <c r="L154" s="13"/>
      <c r="M154" s="13"/>
    </row>
    <row r="155" spans="1:13" s="14" customFormat="1" ht="33" hidden="1">
      <c r="A155" s="34"/>
      <c r="B155" s="36" t="s">
        <v>75</v>
      </c>
      <c r="C155" s="61">
        <f t="shared" si="13"/>
        <v>0</v>
      </c>
      <c r="D155" s="61"/>
      <c r="E155" s="61"/>
      <c r="F155" s="61"/>
      <c r="G155" s="61"/>
      <c r="H155" s="61"/>
      <c r="I155" s="61"/>
      <c r="J155" s="32"/>
      <c r="K155" s="12"/>
      <c r="L155" s="13"/>
      <c r="M155" s="13"/>
    </row>
    <row r="156" spans="1:13" s="14" customFormat="1" ht="33" hidden="1">
      <c r="A156" s="34"/>
      <c r="B156" s="36" t="s">
        <v>6</v>
      </c>
      <c r="C156" s="61">
        <f t="shared" si="13"/>
        <v>0</v>
      </c>
      <c r="D156" s="61"/>
      <c r="E156" s="61"/>
      <c r="F156" s="61"/>
      <c r="G156" s="61"/>
      <c r="H156" s="61"/>
      <c r="I156" s="61"/>
      <c r="J156" s="32"/>
      <c r="K156" s="12"/>
      <c r="L156" s="13"/>
      <c r="M156" s="13"/>
    </row>
    <row r="157" spans="1:13" s="14" customFormat="1" ht="33" hidden="1">
      <c r="A157" s="34"/>
      <c r="B157" s="36" t="s">
        <v>7</v>
      </c>
      <c r="C157" s="61">
        <f t="shared" si="13"/>
        <v>0</v>
      </c>
      <c r="D157" s="61"/>
      <c r="E157" s="61"/>
      <c r="F157" s="61"/>
      <c r="G157" s="61"/>
      <c r="H157" s="61"/>
      <c r="I157" s="61"/>
      <c r="J157" s="32"/>
      <c r="K157" s="12"/>
      <c r="L157" s="13"/>
      <c r="M157" s="13"/>
    </row>
    <row r="158" spans="1:13" s="14" customFormat="1" ht="33" hidden="1">
      <c r="A158" s="34"/>
      <c r="B158" s="36" t="s">
        <v>8</v>
      </c>
      <c r="C158" s="61">
        <f t="shared" si="13"/>
        <v>0</v>
      </c>
      <c r="D158" s="61"/>
      <c r="E158" s="61"/>
      <c r="F158" s="61"/>
      <c r="G158" s="61"/>
      <c r="H158" s="61"/>
      <c r="I158" s="61"/>
      <c r="J158" s="32"/>
      <c r="K158" s="12"/>
      <c r="L158" s="13"/>
      <c r="M158" s="13"/>
    </row>
    <row r="159" spans="1:13" s="14" customFormat="1" ht="66">
      <c r="A159" s="34">
        <v>42</v>
      </c>
      <c r="B159" s="36" t="s">
        <v>59</v>
      </c>
      <c r="C159" s="61">
        <f t="shared" si="13"/>
        <v>722129.2775999999</v>
      </c>
      <c r="D159" s="61">
        <f aca="true" t="shared" si="16" ref="D159:I159">D160+D164+D168+D172+D176+D180+D184</f>
        <v>106704.55559999999</v>
      </c>
      <c r="E159" s="61">
        <f t="shared" si="16"/>
        <v>110598.76800000001</v>
      </c>
      <c r="F159" s="61">
        <f t="shared" si="16"/>
        <v>113847.25399999999</v>
      </c>
      <c r="G159" s="61">
        <f t="shared" si="16"/>
        <v>118120.49999999999</v>
      </c>
      <c r="H159" s="61">
        <f t="shared" si="16"/>
        <v>129932.4</v>
      </c>
      <c r="I159" s="61">
        <f t="shared" si="16"/>
        <v>142925.8</v>
      </c>
      <c r="J159" s="32"/>
      <c r="K159" s="12"/>
      <c r="L159" s="13"/>
      <c r="M159" s="13"/>
    </row>
    <row r="160" spans="1:13" ht="99">
      <c r="A160" s="34">
        <v>43</v>
      </c>
      <c r="B160" s="36" t="s">
        <v>55</v>
      </c>
      <c r="C160" s="61">
        <f t="shared" si="13"/>
        <v>375557.662</v>
      </c>
      <c r="D160" s="61">
        <f>56706.045+62.486</f>
        <v>56768.530999999995</v>
      </c>
      <c r="E160" s="61">
        <f>59036.579</f>
        <v>59036.579</v>
      </c>
      <c r="F160" s="43">
        <v>61459.452</v>
      </c>
      <c r="G160" s="43">
        <v>59907.3</v>
      </c>
      <c r="H160" s="43">
        <v>65897.9</v>
      </c>
      <c r="I160" s="61">
        <v>72487.9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7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7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customHeight="1" hidden="1" outlineLevel="1">
      <c r="A163" s="34"/>
      <c r="B163" s="36" t="s">
        <v>5</v>
      </c>
      <c r="C163" s="61">
        <f t="shared" si="17"/>
        <v>1250</v>
      </c>
      <c r="D163" s="61">
        <v>600</v>
      </c>
      <c r="E163" s="61">
        <v>650</v>
      </c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44</v>
      </c>
      <c r="B164" s="36" t="s">
        <v>56</v>
      </c>
      <c r="C164" s="61">
        <f t="shared" si="17"/>
        <v>225.89999999999998</v>
      </c>
      <c r="D164" s="61">
        <v>20</v>
      </c>
      <c r="E164" s="61">
        <v>100</v>
      </c>
      <c r="F164" s="61">
        <v>0</v>
      </c>
      <c r="G164" s="43">
        <v>32</v>
      </c>
      <c r="H164" s="43">
        <v>35.2</v>
      </c>
      <c r="I164" s="61">
        <v>38.7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7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7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7"/>
        <v>125</v>
      </c>
      <c r="D167" s="61">
        <v>60</v>
      </c>
      <c r="E167" s="61">
        <v>65</v>
      </c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45</v>
      </c>
      <c r="B168" s="36" t="s">
        <v>75</v>
      </c>
      <c r="C168" s="61">
        <f t="shared" si="17"/>
        <v>101247.263</v>
      </c>
      <c r="D168" s="61">
        <f>13327.33+1500+563.18</f>
        <v>15390.51</v>
      </c>
      <c r="E168" s="61">
        <f>14053.452+1600</f>
        <v>15653.452</v>
      </c>
      <c r="F168" s="61">
        <f>14663.001+1500</f>
        <v>16163.001</v>
      </c>
      <c r="G168" s="61">
        <v>16326.4</v>
      </c>
      <c r="H168" s="61">
        <v>17959</v>
      </c>
      <c r="I168" s="61">
        <v>19754.9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7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7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7"/>
        <v>6300</v>
      </c>
      <c r="D171" s="61">
        <v>3500</v>
      </c>
      <c r="E171" s="61">
        <v>2800</v>
      </c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46</v>
      </c>
      <c r="B172" s="36" t="s">
        <v>6</v>
      </c>
      <c r="C172" s="61">
        <f t="shared" si="17"/>
        <v>52841.1936</v>
      </c>
      <c r="D172" s="61">
        <f>6167.321+600+27.0796</f>
        <v>6794.4006</v>
      </c>
      <c r="E172" s="61">
        <f>6479.969+1700</f>
        <v>8179.969</v>
      </c>
      <c r="F172" s="61">
        <f>6742.324+600</f>
        <v>7342.324</v>
      </c>
      <c r="G172" s="61">
        <v>9221.9</v>
      </c>
      <c r="H172" s="61">
        <v>10144.1</v>
      </c>
      <c r="I172" s="61">
        <v>11158.5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7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7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7"/>
        <v>500</v>
      </c>
      <c r="D175" s="61"/>
      <c r="E175" s="61">
        <v>500</v>
      </c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47</v>
      </c>
      <c r="B176" s="36" t="s">
        <v>7</v>
      </c>
      <c r="C176" s="61">
        <f t="shared" si="17"/>
        <v>77305.958</v>
      </c>
      <c r="D176" s="61">
        <v>11722.01</v>
      </c>
      <c r="E176" s="61">
        <v>12118.467</v>
      </c>
      <c r="F176" s="61">
        <f>12748.481</f>
        <v>12748.481</v>
      </c>
      <c r="G176" s="61">
        <v>12301.2</v>
      </c>
      <c r="H176" s="61">
        <v>13531.3</v>
      </c>
      <c r="I176" s="61">
        <v>14884.5</v>
      </c>
      <c r="J176" s="55" t="s">
        <v>107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7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7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7"/>
        <v>300</v>
      </c>
      <c r="D179" s="61"/>
      <c r="E179" s="61">
        <v>300</v>
      </c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48</v>
      </c>
      <c r="B180" s="36" t="s">
        <v>8</v>
      </c>
      <c r="C180" s="61">
        <f t="shared" si="17"/>
        <v>114677.40099999998</v>
      </c>
      <c r="D180" s="61">
        <f>14743.314+200+1055.79</f>
        <v>15999.104</v>
      </c>
      <c r="E180" s="61">
        <f>15260.301+200</f>
        <v>15460.301</v>
      </c>
      <c r="F180" s="61">
        <f>15893.996+190</f>
        <v>16083.996</v>
      </c>
      <c r="G180" s="61">
        <v>20282.2</v>
      </c>
      <c r="H180" s="61">
        <v>22310.4</v>
      </c>
      <c r="I180" s="61">
        <v>24541.4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7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7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7"/>
        <v>5500</v>
      </c>
      <c r="D183" s="61">
        <v>2000</v>
      </c>
      <c r="E183" s="61">
        <v>3500</v>
      </c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49</v>
      </c>
      <c r="B184" s="36" t="s">
        <v>9</v>
      </c>
      <c r="C184" s="61">
        <f t="shared" si="17"/>
        <v>273.9</v>
      </c>
      <c r="D184" s="61">
        <v>10</v>
      </c>
      <c r="E184" s="61">
        <v>50</v>
      </c>
      <c r="F184" s="61">
        <v>50</v>
      </c>
      <c r="G184" s="61">
        <v>49.5</v>
      </c>
      <c r="H184" s="61">
        <v>54.5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8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8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8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8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8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8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50</v>
      </c>
      <c r="B191" s="35" t="s">
        <v>62</v>
      </c>
      <c r="C191" s="60">
        <f aca="true" t="shared" si="19" ref="C191:C200">SUM(D191:I191)</f>
        <v>173079.665</v>
      </c>
      <c r="D191" s="60">
        <f aca="true" t="shared" si="20" ref="D191:I191">D192+D193+D194</f>
        <v>26607</v>
      </c>
      <c r="E191" s="60">
        <f t="shared" si="20"/>
        <v>28165.451999999997</v>
      </c>
      <c r="F191" s="60">
        <f t="shared" si="20"/>
        <v>29789.813000000002</v>
      </c>
      <c r="G191" s="60">
        <f t="shared" si="20"/>
        <v>26742.4</v>
      </c>
      <c r="H191" s="60">
        <f t="shared" si="20"/>
        <v>29416.7</v>
      </c>
      <c r="I191" s="60">
        <f t="shared" si="20"/>
        <v>32358.3</v>
      </c>
      <c r="J191" s="32"/>
      <c r="K191" s="9"/>
      <c r="L191" s="10"/>
      <c r="M191" s="10"/>
    </row>
    <row r="192" spans="1:13" s="14" customFormat="1" ht="33">
      <c r="A192" s="34">
        <v>51</v>
      </c>
      <c r="B192" s="36" t="s">
        <v>4</v>
      </c>
      <c r="C192" s="61">
        <f t="shared" si="19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19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53</v>
      </c>
      <c r="B194" s="36" t="s">
        <v>59</v>
      </c>
      <c r="C194" s="61">
        <f t="shared" si="19"/>
        <v>173079.665</v>
      </c>
      <c r="D194" s="61">
        <f aca="true" t="shared" si="21" ref="D194:I194">D195+D196</f>
        <v>26607</v>
      </c>
      <c r="E194" s="61">
        <f t="shared" si="21"/>
        <v>28165.451999999997</v>
      </c>
      <c r="F194" s="61">
        <f t="shared" si="21"/>
        <v>29789.813000000002</v>
      </c>
      <c r="G194" s="61">
        <f t="shared" si="21"/>
        <v>26742.4</v>
      </c>
      <c r="H194" s="61">
        <f t="shared" si="21"/>
        <v>29416.7</v>
      </c>
      <c r="I194" s="61">
        <f t="shared" si="21"/>
        <v>32358.3</v>
      </c>
      <c r="J194" s="34"/>
      <c r="K194" s="12"/>
      <c r="L194" s="13"/>
      <c r="M194" s="13"/>
    </row>
    <row r="195" spans="1:13" ht="81.75" customHeight="1">
      <c r="A195" s="34">
        <v>54</v>
      </c>
      <c r="B195" s="36" t="s">
        <v>72</v>
      </c>
      <c r="C195" s="61">
        <f t="shared" si="19"/>
        <v>105250.253</v>
      </c>
      <c r="D195" s="61">
        <v>16187.161</v>
      </c>
      <c r="E195" s="61">
        <v>17300.676</v>
      </c>
      <c r="F195" s="61">
        <v>18300.916</v>
      </c>
      <c r="G195" s="61">
        <v>16151.5</v>
      </c>
      <c r="H195" s="61">
        <v>17766.7</v>
      </c>
      <c r="I195" s="61">
        <v>19543.3</v>
      </c>
      <c r="J195" s="46" t="s">
        <v>99</v>
      </c>
      <c r="K195" s="7"/>
      <c r="L195" s="2"/>
      <c r="M195" s="2"/>
    </row>
    <row r="196" spans="1:13" ht="67.5" customHeight="1">
      <c r="A196" s="34">
        <v>55</v>
      </c>
      <c r="B196" s="36" t="s">
        <v>73</v>
      </c>
      <c r="C196" s="61">
        <f t="shared" si="19"/>
        <v>67829.41200000001</v>
      </c>
      <c r="D196" s="61">
        <v>10419.839</v>
      </c>
      <c r="E196" s="61">
        <v>10864.776</v>
      </c>
      <c r="F196" s="61">
        <v>11488.897</v>
      </c>
      <c r="G196" s="61">
        <v>10590.9</v>
      </c>
      <c r="H196" s="61">
        <v>11650</v>
      </c>
      <c r="I196" s="61">
        <v>12815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56</v>
      </c>
      <c r="B197" s="35" t="s">
        <v>63</v>
      </c>
      <c r="C197" s="60">
        <f t="shared" si="19"/>
        <v>209962.483</v>
      </c>
      <c r="D197" s="60">
        <f aca="true" t="shared" si="22" ref="D197:I197">D198+D199+D200</f>
        <v>32382.612</v>
      </c>
      <c r="E197" s="60">
        <f t="shared" si="22"/>
        <v>33889.199</v>
      </c>
      <c r="F197" s="60">
        <f t="shared" si="22"/>
        <v>35832.572</v>
      </c>
      <c r="G197" s="60">
        <f t="shared" si="22"/>
        <v>32585.5</v>
      </c>
      <c r="H197" s="60">
        <f t="shared" si="22"/>
        <v>35844.1</v>
      </c>
      <c r="I197" s="60">
        <f t="shared" si="22"/>
        <v>39428.5</v>
      </c>
      <c r="J197" s="32"/>
      <c r="K197" s="9"/>
      <c r="L197" s="10"/>
      <c r="M197" s="10"/>
    </row>
    <row r="198" spans="1:13" s="14" customFormat="1" ht="33">
      <c r="A198" s="34">
        <v>57</v>
      </c>
      <c r="B198" s="36" t="s">
        <v>4</v>
      </c>
      <c r="C198" s="61">
        <f t="shared" si="19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58</v>
      </c>
      <c r="B199" s="36" t="s">
        <v>1</v>
      </c>
      <c r="C199" s="61">
        <f t="shared" si="19"/>
        <v>0</v>
      </c>
      <c r="D199" s="61">
        <v>0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59</v>
      </c>
      <c r="B200" s="36" t="s">
        <v>59</v>
      </c>
      <c r="C200" s="61">
        <f t="shared" si="19"/>
        <v>209962.483</v>
      </c>
      <c r="D200" s="61">
        <f aca="true" t="shared" si="23" ref="D200:I200">D201</f>
        <v>32382.612</v>
      </c>
      <c r="E200" s="61">
        <f t="shared" si="23"/>
        <v>33889.199</v>
      </c>
      <c r="F200" s="61">
        <f t="shared" si="23"/>
        <v>35832.572</v>
      </c>
      <c r="G200" s="61">
        <f t="shared" si="23"/>
        <v>32585.5</v>
      </c>
      <c r="H200" s="61">
        <f t="shared" si="23"/>
        <v>35844.1</v>
      </c>
      <c r="I200" s="61">
        <f t="shared" si="23"/>
        <v>39428.5</v>
      </c>
      <c r="J200" s="34"/>
      <c r="K200" s="12"/>
      <c r="L200" s="13"/>
      <c r="M200" s="13"/>
    </row>
    <row r="201" spans="1:13" ht="114.75" customHeight="1">
      <c r="A201" s="34">
        <v>60</v>
      </c>
      <c r="B201" s="36" t="s">
        <v>56</v>
      </c>
      <c r="C201" s="61">
        <f>SUM(D201:I201)</f>
        <v>209962.483</v>
      </c>
      <c r="D201" s="61">
        <v>32382.612</v>
      </c>
      <c r="E201" s="61">
        <v>33889.199</v>
      </c>
      <c r="F201" s="61">
        <v>35832.572</v>
      </c>
      <c r="G201" s="61">
        <v>32585.5</v>
      </c>
      <c r="H201" s="61">
        <v>35844.1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61</v>
      </c>
      <c r="B202" s="35" t="s">
        <v>64</v>
      </c>
      <c r="C202" s="60">
        <f aca="true" t="shared" si="24" ref="C202:I202">C203+C204+C205</f>
        <v>1397.4</v>
      </c>
      <c r="D202" s="60">
        <f t="shared" si="24"/>
        <v>147.4</v>
      </c>
      <c r="E202" s="60">
        <f t="shared" si="24"/>
        <v>100</v>
      </c>
      <c r="F202" s="60">
        <f t="shared" si="24"/>
        <v>100</v>
      </c>
      <c r="G202" s="60">
        <f t="shared" si="24"/>
        <v>350</v>
      </c>
      <c r="H202" s="60">
        <f t="shared" si="24"/>
        <v>350</v>
      </c>
      <c r="I202" s="60">
        <f t="shared" si="24"/>
        <v>350</v>
      </c>
      <c r="J202" s="32"/>
      <c r="K202" s="9"/>
      <c r="L202" s="10"/>
      <c r="M202" s="10"/>
    </row>
    <row r="203" spans="1:13" s="14" customFormat="1" ht="33">
      <c r="A203" s="34">
        <v>62</v>
      </c>
      <c r="B203" s="36" t="s">
        <v>4</v>
      </c>
      <c r="C203" s="61">
        <f aca="true" t="shared" si="25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63</v>
      </c>
      <c r="B204" s="36" t="s">
        <v>1</v>
      </c>
      <c r="C204" s="61">
        <f t="shared" si="25"/>
        <v>0</v>
      </c>
      <c r="D204" s="61">
        <v>0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64</v>
      </c>
      <c r="B205" s="36" t="s">
        <v>59</v>
      </c>
      <c r="C205" s="61">
        <f>SUM(D205:I205)</f>
        <v>1397.4</v>
      </c>
      <c r="D205" s="61">
        <f aca="true" t="shared" si="26" ref="D205:I205">D206</f>
        <v>147.4</v>
      </c>
      <c r="E205" s="61">
        <f t="shared" si="26"/>
        <v>100</v>
      </c>
      <c r="F205" s="61">
        <f t="shared" si="26"/>
        <v>100</v>
      </c>
      <c r="G205" s="61">
        <f t="shared" si="26"/>
        <v>350</v>
      </c>
      <c r="H205" s="61">
        <f t="shared" si="26"/>
        <v>350</v>
      </c>
      <c r="I205" s="61">
        <f t="shared" si="26"/>
        <v>350</v>
      </c>
      <c r="J205" s="34"/>
      <c r="K205" s="12"/>
      <c r="L205" s="13"/>
      <c r="M205" s="13"/>
    </row>
    <row r="206" spans="1:13" ht="102" customHeight="1">
      <c r="A206" s="34">
        <v>65</v>
      </c>
      <c r="B206" s="36" t="s">
        <v>56</v>
      </c>
      <c r="C206" s="61">
        <f>SUM(D206:I206)</f>
        <v>1397.4</v>
      </c>
      <c r="D206" s="61">
        <f>200-52.6</f>
        <v>147.4</v>
      </c>
      <c r="E206" s="61">
        <v>100</v>
      </c>
      <c r="F206" s="61">
        <v>100</v>
      </c>
      <c r="G206" s="61">
        <v>350</v>
      </c>
      <c r="H206" s="61">
        <v>350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66</v>
      </c>
      <c r="B207" s="35" t="s">
        <v>65</v>
      </c>
      <c r="C207" s="60">
        <f>SUM(D207:I207)</f>
        <v>37942.776</v>
      </c>
      <c r="D207" s="60">
        <f aca="true" t="shared" si="27" ref="D207:I207">D208+D209+D210</f>
        <v>5829.545</v>
      </c>
      <c r="E207" s="60">
        <f t="shared" si="27"/>
        <v>6095.754</v>
      </c>
      <c r="F207" s="60">
        <f>F208+F209+F210</f>
        <v>6447.477</v>
      </c>
      <c r="G207" s="60">
        <f t="shared" si="27"/>
        <v>5912.4</v>
      </c>
      <c r="H207" s="60">
        <f t="shared" si="27"/>
        <v>6503.6</v>
      </c>
      <c r="I207" s="60">
        <f t="shared" si="27"/>
        <v>7154</v>
      </c>
      <c r="J207" s="32"/>
      <c r="K207" s="9"/>
      <c r="L207" s="10"/>
      <c r="M207" s="10"/>
    </row>
    <row r="208" spans="1:13" s="14" customFormat="1" ht="33">
      <c r="A208" s="34">
        <v>67</v>
      </c>
      <c r="B208" s="36" t="s">
        <v>4</v>
      </c>
      <c r="C208" s="61">
        <f t="shared" si="25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68</v>
      </c>
      <c r="B209" s="36" t="s">
        <v>1</v>
      </c>
      <c r="C209" s="61">
        <f t="shared" si="25"/>
        <v>0</v>
      </c>
      <c r="D209" s="61">
        <v>0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69</v>
      </c>
      <c r="B210" s="36" t="s">
        <v>59</v>
      </c>
      <c r="C210" s="61">
        <f>SUM(D210:I210)</f>
        <v>37942.776</v>
      </c>
      <c r="D210" s="61">
        <f aca="true" t="shared" si="28" ref="D210:I210">D211</f>
        <v>5829.545</v>
      </c>
      <c r="E210" s="61">
        <f t="shared" si="28"/>
        <v>6095.754</v>
      </c>
      <c r="F210" s="61">
        <f t="shared" si="28"/>
        <v>6447.477</v>
      </c>
      <c r="G210" s="61">
        <f t="shared" si="28"/>
        <v>5912.4</v>
      </c>
      <c r="H210" s="61">
        <f t="shared" si="28"/>
        <v>6503.6</v>
      </c>
      <c r="I210" s="61">
        <f t="shared" si="28"/>
        <v>7154</v>
      </c>
      <c r="J210" s="34"/>
      <c r="K210" s="12"/>
      <c r="L210" s="13"/>
      <c r="M210" s="13"/>
    </row>
    <row r="211" spans="1:13" ht="96" customHeight="1">
      <c r="A211" s="34">
        <v>70</v>
      </c>
      <c r="B211" s="36" t="s">
        <v>9</v>
      </c>
      <c r="C211" s="61">
        <f>SUM(D211:I211)</f>
        <v>37942.776</v>
      </c>
      <c r="D211" s="61">
        <v>5829.545</v>
      </c>
      <c r="E211" s="61">
        <v>6095.754</v>
      </c>
      <c r="F211" s="61">
        <v>6447.477</v>
      </c>
      <c r="G211" s="61">
        <v>5912.4</v>
      </c>
      <c r="H211" s="61">
        <v>6503.6</v>
      </c>
      <c r="I211" s="61">
        <v>7154</v>
      </c>
      <c r="J211" s="49" t="s">
        <v>100</v>
      </c>
      <c r="K211" s="7"/>
      <c r="L211" s="2"/>
      <c r="M211" s="2"/>
    </row>
    <row r="212" spans="1:13" ht="72" customHeight="1">
      <c r="A212" s="32">
        <v>71</v>
      </c>
      <c r="B212" s="35" t="s">
        <v>69</v>
      </c>
      <c r="C212" s="60">
        <f>SUM(D212:I212)</f>
        <v>50453.827</v>
      </c>
      <c r="D212" s="60">
        <f aca="true" t="shared" si="29" ref="D212:I212">D215</f>
        <v>7422.727</v>
      </c>
      <c r="E212" s="60">
        <f t="shared" si="29"/>
        <v>8017</v>
      </c>
      <c r="F212" s="60">
        <f t="shared" si="29"/>
        <v>8304</v>
      </c>
      <c r="G212" s="60">
        <f t="shared" si="29"/>
        <v>8069.5</v>
      </c>
      <c r="H212" s="60">
        <f t="shared" si="29"/>
        <v>8876.5</v>
      </c>
      <c r="I212" s="60">
        <f t="shared" si="29"/>
        <v>9764.1</v>
      </c>
      <c r="J212" s="32"/>
      <c r="K212" s="7"/>
      <c r="L212" s="2"/>
      <c r="M212" s="2"/>
    </row>
    <row r="213" spans="1:13" ht="33">
      <c r="A213" s="34">
        <v>72</v>
      </c>
      <c r="B213" s="36" t="s">
        <v>4</v>
      </c>
      <c r="C213" s="61">
        <f t="shared" si="25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73</v>
      </c>
      <c r="B214" s="36" t="s">
        <v>1</v>
      </c>
      <c r="C214" s="61">
        <f t="shared" si="25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74</v>
      </c>
      <c r="B215" s="36" t="s">
        <v>60</v>
      </c>
      <c r="C215" s="61">
        <f aca="true" t="shared" si="30" ref="C215:I215">C216+C217</f>
        <v>50453.827000000005</v>
      </c>
      <c r="D215" s="61">
        <f t="shared" si="30"/>
        <v>7422.727</v>
      </c>
      <c r="E215" s="61">
        <f t="shared" si="30"/>
        <v>8017</v>
      </c>
      <c r="F215" s="61">
        <f t="shared" si="30"/>
        <v>8304</v>
      </c>
      <c r="G215" s="61">
        <f t="shared" si="30"/>
        <v>8069.5</v>
      </c>
      <c r="H215" s="61">
        <f t="shared" si="30"/>
        <v>8876.5</v>
      </c>
      <c r="I215" s="61">
        <f t="shared" si="30"/>
        <v>9764.1</v>
      </c>
      <c r="J215" s="34"/>
      <c r="K215" s="7"/>
      <c r="L215" s="2"/>
      <c r="M215" s="2"/>
    </row>
    <row r="216" spans="1:13" ht="99">
      <c r="A216" s="34">
        <v>75</v>
      </c>
      <c r="B216" s="36" t="s">
        <v>54</v>
      </c>
      <c r="C216" s="61">
        <f>SUM(D216:I216)</f>
        <v>39234.885</v>
      </c>
      <c r="D216" s="61">
        <v>5851.485</v>
      </c>
      <c r="E216" s="61">
        <v>6076</v>
      </c>
      <c r="F216" s="61">
        <v>6293</v>
      </c>
      <c r="G216" s="61">
        <v>6348.7</v>
      </c>
      <c r="H216" s="61">
        <v>6983.7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76</v>
      </c>
      <c r="B217" s="36" t="s">
        <v>68</v>
      </c>
      <c r="C217" s="61">
        <f>SUM(D217:I217)</f>
        <v>11218.942000000001</v>
      </c>
      <c r="D217" s="61">
        <v>1571.242</v>
      </c>
      <c r="E217" s="61">
        <v>1941</v>
      </c>
      <c r="F217" s="61">
        <v>2011</v>
      </c>
      <c r="G217" s="61">
        <v>1720.8</v>
      </c>
      <c r="H217" s="61">
        <v>1892.8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77</v>
      </c>
      <c r="B218" s="35" t="s">
        <v>71</v>
      </c>
      <c r="C218" s="60">
        <f>SUM(D218:I218)</f>
        <v>2200</v>
      </c>
      <c r="D218" s="60">
        <f aca="true" t="shared" si="31" ref="D218:I218">D221</f>
        <v>0</v>
      </c>
      <c r="E218" s="60">
        <f t="shared" si="31"/>
        <v>0</v>
      </c>
      <c r="F218" s="60">
        <f t="shared" si="31"/>
        <v>0</v>
      </c>
      <c r="G218" s="60">
        <f t="shared" si="31"/>
        <v>600</v>
      </c>
      <c r="H218" s="60">
        <f t="shared" si="31"/>
        <v>800</v>
      </c>
      <c r="I218" s="60">
        <f t="shared" si="31"/>
        <v>800</v>
      </c>
      <c r="J218" s="32"/>
      <c r="K218" s="7"/>
      <c r="L218" s="2"/>
      <c r="M218" s="2"/>
    </row>
    <row r="219" spans="1:13" ht="33">
      <c r="A219" s="34">
        <v>78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79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80</v>
      </c>
      <c r="B221" s="36" t="s">
        <v>59</v>
      </c>
      <c r="C221" s="61">
        <f aca="true" t="shared" si="32" ref="C221:C230">SUM(D221:I221)</f>
        <v>2200</v>
      </c>
      <c r="D221" s="61">
        <f aca="true" t="shared" si="33" ref="D221:I221">D226+D222+D223+D225+D224</f>
        <v>0</v>
      </c>
      <c r="E221" s="61">
        <f t="shared" si="33"/>
        <v>0</v>
      </c>
      <c r="F221" s="61">
        <f t="shared" si="33"/>
        <v>0</v>
      </c>
      <c r="G221" s="61">
        <f t="shared" si="33"/>
        <v>600</v>
      </c>
      <c r="H221" s="61">
        <f t="shared" si="33"/>
        <v>800</v>
      </c>
      <c r="I221" s="61">
        <f t="shared" si="33"/>
        <v>800</v>
      </c>
      <c r="J221" s="34"/>
      <c r="K221" s="7"/>
      <c r="L221" s="2"/>
      <c r="M221" s="2"/>
    </row>
    <row r="222" spans="1:10" ht="66">
      <c r="A222" s="40">
        <v>81</v>
      </c>
      <c r="B222" s="36" t="s">
        <v>56</v>
      </c>
      <c r="C222" s="61">
        <f t="shared" si="32"/>
        <v>1200</v>
      </c>
      <c r="D222" s="61">
        <v>0</v>
      </c>
      <c r="E222" s="61">
        <v>0</v>
      </c>
      <c r="F222" s="61">
        <v>0</v>
      </c>
      <c r="G222" s="61">
        <v>400</v>
      </c>
      <c r="H222" s="61">
        <v>400</v>
      </c>
      <c r="I222" s="61">
        <v>400</v>
      </c>
      <c r="J222" s="52" t="s">
        <v>88</v>
      </c>
    </row>
    <row r="223" spans="1:10" ht="66">
      <c r="A223" s="40">
        <v>82</v>
      </c>
      <c r="B223" s="36" t="s">
        <v>6</v>
      </c>
      <c r="C223" s="61">
        <f t="shared" si="32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83</v>
      </c>
      <c r="B224" s="36" t="s">
        <v>55</v>
      </c>
      <c r="C224" s="61">
        <f t="shared" si="32"/>
        <v>1000</v>
      </c>
      <c r="D224" s="61">
        <v>0</v>
      </c>
      <c r="E224" s="61">
        <v>0</v>
      </c>
      <c r="F224" s="61">
        <v>0</v>
      </c>
      <c r="G224" s="61">
        <v>200</v>
      </c>
      <c r="H224" s="61">
        <v>400</v>
      </c>
      <c r="I224" s="61">
        <v>400</v>
      </c>
      <c r="J224" s="51" t="s">
        <v>87</v>
      </c>
    </row>
    <row r="225" spans="1:10" ht="33">
      <c r="A225" s="40">
        <v>84</v>
      </c>
      <c r="B225" s="36" t="s">
        <v>9</v>
      </c>
      <c r="C225" s="61">
        <f t="shared" si="32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85</v>
      </c>
      <c r="B226" s="36" t="s">
        <v>73</v>
      </c>
      <c r="C226" s="61">
        <f t="shared" si="32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86</v>
      </c>
      <c r="B227" s="35" t="s">
        <v>70</v>
      </c>
      <c r="C227" s="60">
        <f t="shared" si="32"/>
        <v>14000</v>
      </c>
      <c r="D227" s="60">
        <f aca="true" t="shared" si="34" ref="D227:I227">D230</f>
        <v>0</v>
      </c>
      <c r="E227" s="60">
        <f t="shared" si="34"/>
        <v>0</v>
      </c>
      <c r="F227" s="60">
        <f t="shared" si="34"/>
        <v>0</v>
      </c>
      <c r="G227" s="60">
        <f t="shared" si="34"/>
        <v>4000</v>
      </c>
      <c r="H227" s="60">
        <f t="shared" si="34"/>
        <v>5000</v>
      </c>
      <c r="I227" s="60">
        <f t="shared" si="34"/>
        <v>5000</v>
      </c>
      <c r="J227" s="32"/>
      <c r="K227" s="7"/>
      <c r="L227" s="2"/>
      <c r="M227" s="2"/>
    </row>
    <row r="228" spans="1:13" ht="33">
      <c r="A228" s="34">
        <v>87</v>
      </c>
      <c r="B228" s="36" t="s">
        <v>4</v>
      </c>
      <c r="C228" s="61">
        <f t="shared" si="32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88</v>
      </c>
      <c r="B229" s="36" t="s">
        <v>1</v>
      </c>
      <c r="C229" s="61">
        <f t="shared" si="32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89</v>
      </c>
      <c r="B230" s="36" t="s">
        <v>59</v>
      </c>
      <c r="C230" s="61">
        <f t="shared" si="32"/>
        <v>14000</v>
      </c>
      <c r="D230" s="61">
        <f aca="true" t="shared" si="35" ref="D230:I230">SUM(D231:D234)</f>
        <v>0</v>
      </c>
      <c r="E230" s="61">
        <f t="shared" si="35"/>
        <v>0</v>
      </c>
      <c r="F230" s="61">
        <f t="shared" si="35"/>
        <v>0</v>
      </c>
      <c r="G230" s="61">
        <f t="shared" si="35"/>
        <v>4000</v>
      </c>
      <c r="H230" s="61">
        <f t="shared" si="35"/>
        <v>5000</v>
      </c>
      <c r="I230" s="61">
        <f t="shared" si="35"/>
        <v>5000</v>
      </c>
      <c r="J230" s="34"/>
      <c r="K230" s="7"/>
      <c r="L230" s="2"/>
      <c r="M230" s="2"/>
    </row>
    <row r="231" spans="1:10" ht="33">
      <c r="A231" s="40">
        <v>90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91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92</v>
      </c>
      <c r="B233" s="36" t="s">
        <v>56</v>
      </c>
      <c r="C233" s="61">
        <f>SUM(D233:I233)</f>
        <v>5000</v>
      </c>
      <c r="D233" s="61">
        <v>0</v>
      </c>
      <c r="E233" s="61">
        <v>0</v>
      </c>
      <c r="F233" s="61">
        <v>0</v>
      </c>
      <c r="G233" s="61">
        <v>0</v>
      </c>
      <c r="H233" s="61">
        <v>5000</v>
      </c>
      <c r="I233" s="61">
        <v>0</v>
      </c>
      <c r="J233" s="34"/>
      <c r="K233" s="7"/>
      <c r="L233" s="2"/>
      <c r="M233" s="2"/>
    </row>
    <row r="234" spans="1:10" ht="33">
      <c r="A234" s="40">
        <v>93</v>
      </c>
      <c r="B234" s="36" t="s">
        <v>75</v>
      </c>
      <c r="C234" s="61">
        <f>SUM(D234:I234)</f>
        <v>4000</v>
      </c>
      <c r="D234" s="61">
        <v>0</v>
      </c>
      <c r="E234" s="61">
        <v>0</v>
      </c>
      <c r="F234" s="61">
        <v>0</v>
      </c>
      <c r="G234" s="61">
        <v>4000</v>
      </c>
      <c r="H234" s="61">
        <v>0</v>
      </c>
      <c r="I234" s="61">
        <v>0</v>
      </c>
      <c r="J234" s="40"/>
    </row>
    <row r="235" spans="1:13" ht="142.5" customHeight="1">
      <c r="A235" s="32">
        <v>94</v>
      </c>
      <c r="B235" s="35" t="s">
        <v>78</v>
      </c>
      <c r="C235" s="60">
        <f>SUM(D235:I235)</f>
        <v>527.8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100</v>
      </c>
      <c r="H235" s="60">
        <f>H239</f>
        <v>100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95</v>
      </c>
      <c r="B236" s="36" t="s">
        <v>4</v>
      </c>
      <c r="C236" s="61">
        <f aca="true" t="shared" si="36" ref="C236:C244">SUM(D236:E236)</f>
        <v>0</v>
      </c>
      <c r="D236" s="61">
        <v>0</v>
      </c>
      <c r="E236" s="61">
        <v>0</v>
      </c>
      <c r="F236" s="61"/>
      <c r="G236" s="61"/>
      <c r="H236" s="61"/>
      <c r="I236" s="61"/>
      <c r="J236" s="34"/>
      <c r="K236" s="7"/>
      <c r="L236" s="2"/>
      <c r="M236" s="2"/>
    </row>
    <row r="237" spans="1:13" ht="33">
      <c r="A237" s="34">
        <v>96</v>
      </c>
      <c r="B237" s="36" t="s">
        <v>1</v>
      </c>
      <c r="C237" s="61">
        <f t="shared" si="36"/>
        <v>175.2</v>
      </c>
      <c r="D237" s="61">
        <f>D238</f>
        <v>175.2</v>
      </c>
      <c r="E237" s="61">
        <v>0</v>
      </c>
      <c r="F237" s="61"/>
      <c r="G237" s="61"/>
      <c r="H237" s="61"/>
      <c r="I237" s="61"/>
      <c r="J237" s="34"/>
      <c r="K237" s="7"/>
      <c r="L237" s="2"/>
      <c r="M237" s="2"/>
    </row>
    <row r="238" spans="1:13" ht="33">
      <c r="A238" s="34"/>
      <c r="B238" s="36" t="s">
        <v>56</v>
      </c>
      <c r="C238" s="61">
        <f t="shared" si="36"/>
        <v>175.2</v>
      </c>
      <c r="D238" s="61">
        <v>175.2</v>
      </c>
      <c r="E238" s="61"/>
      <c r="F238" s="61"/>
      <c r="G238" s="61"/>
      <c r="H238" s="61"/>
      <c r="I238" s="61"/>
      <c r="J238" s="34"/>
      <c r="K238" s="7"/>
      <c r="L238" s="2"/>
      <c r="M238" s="2"/>
    </row>
    <row r="239" spans="1:13" ht="66">
      <c r="A239" s="34">
        <v>97</v>
      </c>
      <c r="B239" s="36" t="s">
        <v>59</v>
      </c>
      <c r="C239" s="61">
        <f>SUM(D239:I239)</f>
        <v>352.6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100</v>
      </c>
      <c r="H239" s="61">
        <f>H240+H241</f>
        <v>100</v>
      </c>
      <c r="I239" s="61">
        <f>I240+I241</f>
        <v>100</v>
      </c>
      <c r="J239" s="34"/>
      <c r="K239" s="7"/>
      <c r="L239" s="2"/>
      <c r="M239" s="2"/>
    </row>
    <row r="240" spans="1:13" ht="33">
      <c r="A240" s="34">
        <v>98</v>
      </c>
      <c r="B240" s="36" t="s">
        <v>72</v>
      </c>
      <c r="C240" s="61">
        <f>SUM(D240:I240)</f>
        <v>100</v>
      </c>
      <c r="D240" s="61">
        <v>0</v>
      </c>
      <c r="E240" s="61">
        <v>0</v>
      </c>
      <c r="F240" s="61">
        <v>0</v>
      </c>
      <c r="G240" s="61">
        <v>0</v>
      </c>
      <c r="H240" s="61">
        <v>100</v>
      </c>
      <c r="I240" s="61">
        <v>0</v>
      </c>
      <c r="J240" s="53" t="s">
        <v>92</v>
      </c>
      <c r="K240" s="7"/>
      <c r="L240" s="2"/>
      <c r="M240" s="2"/>
    </row>
    <row r="241" spans="1:10" ht="33">
      <c r="A241" s="40">
        <v>99</v>
      </c>
      <c r="B241" s="36" t="s">
        <v>73</v>
      </c>
      <c r="C241" s="61">
        <f>SUM(D241:I241)</f>
        <v>200</v>
      </c>
      <c r="D241" s="61">
        <v>0</v>
      </c>
      <c r="E241" s="61">
        <v>0</v>
      </c>
      <c r="F241" s="61">
        <v>0</v>
      </c>
      <c r="G241" s="61">
        <v>100</v>
      </c>
      <c r="H241" s="61">
        <v>0</v>
      </c>
      <c r="I241" s="61">
        <v>100</v>
      </c>
      <c r="J241" s="54" t="s">
        <v>92</v>
      </c>
    </row>
    <row r="242" spans="1:10" ht="33">
      <c r="A242" s="40">
        <v>100</v>
      </c>
      <c r="B242" s="36" t="s">
        <v>56</v>
      </c>
      <c r="C242" s="61">
        <f>SUM(D242:I242)</f>
        <v>52.6</v>
      </c>
      <c r="D242" s="61">
        <v>52.6</v>
      </c>
      <c r="E242" s="61">
        <v>0</v>
      </c>
      <c r="F242" s="61"/>
      <c r="G242" s="61"/>
      <c r="H242" s="61"/>
      <c r="I242" s="61"/>
      <c r="J242" s="54"/>
    </row>
    <row r="243" spans="1:13" ht="176.25" customHeight="1">
      <c r="A243" s="32">
        <v>100</v>
      </c>
      <c r="B243" s="35" t="s">
        <v>108</v>
      </c>
      <c r="C243" s="60">
        <f>SUM(D243:I243)</f>
        <v>150</v>
      </c>
      <c r="D243" s="60">
        <f aca="true" t="shared" si="37" ref="D243:I243">D246</f>
        <v>0</v>
      </c>
      <c r="E243" s="60">
        <f t="shared" si="37"/>
        <v>0</v>
      </c>
      <c r="F243" s="60">
        <f t="shared" si="37"/>
        <v>0</v>
      </c>
      <c r="G243" s="60">
        <f t="shared" si="37"/>
        <v>50</v>
      </c>
      <c r="H243" s="60">
        <f t="shared" si="37"/>
        <v>50</v>
      </c>
      <c r="I243" s="60">
        <f t="shared" si="37"/>
        <v>50</v>
      </c>
      <c r="J243" s="56">
        <v>36</v>
      </c>
      <c r="K243" s="7"/>
      <c r="L243" s="2"/>
      <c r="M243" s="2"/>
    </row>
    <row r="244" spans="1:13" ht="33">
      <c r="A244" s="34">
        <v>101</v>
      </c>
      <c r="B244" s="36" t="s">
        <v>4</v>
      </c>
      <c r="C244" s="61">
        <f t="shared" si="36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102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103</v>
      </c>
      <c r="B246" s="36" t="s">
        <v>59</v>
      </c>
      <c r="C246" s="61">
        <f>SUM(D246:I246)</f>
        <v>150</v>
      </c>
      <c r="D246" s="61">
        <f aca="true" t="shared" si="38" ref="D246:I246">SUM(D247:D249)</f>
        <v>0</v>
      </c>
      <c r="E246" s="61">
        <f t="shared" si="38"/>
        <v>0</v>
      </c>
      <c r="F246" s="61">
        <f t="shared" si="38"/>
        <v>0</v>
      </c>
      <c r="G246" s="61">
        <f t="shared" si="38"/>
        <v>50</v>
      </c>
      <c r="H246" s="61">
        <f t="shared" si="38"/>
        <v>50</v>
      </c>
      <c r="I246" s="61">
        <f t="shared" si="38"/>
        <v>50</v>
      </c>
      <c r="J246" s="55"/>
      <c r="K246" s="7"/>
      <c r="L246" s="2"/>
      <c r="M246" s="2"/>
    </row>
    <row r="247" spans="1:13" ht="66">
      <c r="A247" s="34">
        <v>104</v>
      </c>
      <c r="B247" s="36" t="s">
        <v>56</v>
      </c>
      <c r="C247" s="61">
        <f>SUM(D247:I247)</f>
        <v>50</v>
      </c>
      <c r="D247" s="61">
        <v>0</v>
      </c>
      <c r="E247" s="61">
        <v>0</v>
      </c>
      <c r="F247" s="61">
        <v>0</v>
      </c>
      <c r="G247" s="61">
        <v>50</v>
      </c>
      <c r="H247" s="61">
        <v>0</v>
      </c>
      <c r="I247" s="61">
        <v>0</v>
      </c>
      <c r="J247" s="55" t="s">
        <v>88</v>
      </c>
      <c r="K247" s="7"/>
      <c r="L247" s="2"/>
      <c r="M247" s="2"/>
    </row>
    <row r="248" spans="1:10" ht="33">
      <c r="A248" s="40">
        <v>105</v>
      </c>
      <c r="B248" s="36" t="s">
        <v>55</v>
      </c>
      <c r="C248" s="61">
        <f>SUM(D248:I248)</f>
        <v>50</v>
      </c>
      <c r="D248" s="61">
        <v>0</v>
      </c>
      <c r="E248" s="61">
        <v>0</v>
      </c>
      <c r="F248" s="61">
        <v>0</v>
      </c>
      <c r="G248" s="61">
        <v>0</v>
      </c>
      <c r="H248" s="61">
        <v>50</v>
      </c>
      <c r="I248" s="61">
        <v>0</v>
      </c>
      <c r="J248" s="57" t="s">
        <v>87</v>
      </c>
    </row>
    <row r="249" spans="1:10" ht="66">
      <c r="A249" s="40">
        <v>106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89</v>
      </c>
    </row>
    <row r="250" ht="58.5" customHeight="1">
      <c r="B250" s="63" t="s">
        <v>109</v>
      </c>
    </row>
  </sheetData>
  <sheetProtection/>
  <autoFilter ref="A15:M190"/>
  <mergeCells count="12">
    <mergeCell ref="D8:J8"/>
    <mergeCell ref="A9:J9"/>
    <mergeCell ref="A10:A14"/>
    <mergeCell ref="B10:B14"/>
    <mergeCell ref="C10:I13"/>
    <mergeCell ref="J10:J14"/>
    <mergeCell ref="G7:J7"/>
    <mergeCell ref="G3:J3"/>
    <mergeCell ref="G1:J1"/>
    <mergeCell ref="G2:J2"/>
    <mergeCell ref="G5:J5"/>
    <mergeCell ref="G6:J6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2019-07-01T05:53:41Z</cp:lastPrinted>
  <dcterms:created xsi:type="dcterms:W3CDTF">2010-08-25T12:40:26Z</dcterms:created>
  <dcterms:modified xsi:type="dcterms:W3CDTF">2019-07-01T05:54:23Z</dcterms:modified>
  <cp:category/>
  <cp:version/>
  <cp:contentType/>
  <cp:contentStatus/>
</cp:coreProperties>
</file>