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(2)'!$A$15:$M$189</definedName>
    <definedName name="_xlnm.Print_Titles" localSheetId="0">'АГО по 2024 план (2)'!$15:$15</definedName>
    <definedName name="_xlnm.Print_Area" localSheetId="0">'АГО по 2024 план (2)'!$A$1:$J$249</definedName>
  </definedNames>
  <calcPr fullCalcOnLoad="1"/>
</workbook>
</file>

<file path=xl/sharedStrings.xml><?xml version="1.0" encoding="utf-8"?>
<sst xmlns="http://schemas.openxmlformats.org/spreadsheetml/2006/main" count="308" uniqueCount="114">
  <si>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</si>
  <si>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</si>
  <si>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</si>
  <si>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</si>
  <si>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</si>
  <si>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</si>
  <si>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</si>
  <si>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</si>
  <si>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</si>
  <si>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</si>
  <si>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</si>
  <si>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</si>
  <si>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</si>
  <si>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</si>
  <si>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</si>
  <si>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</si>
  <si>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</si>
  <si>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</si>
  <si>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</si>
  <si>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</si>
  <si>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</si>
  <si>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</si>
  <si>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</si>
  <si>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</si>
  <si>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</si>
  <si>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</si>
  <si>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</si>
  <si>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</si>
  <si>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</si>
  <si>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</si>
  <si>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</si>
  <si>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</si>
  <si>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</si>
  <si>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</si>
  <si>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</si>
  <si>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</si>
  <si>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</si>
  <si>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</si>
  <si>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</si>
  <si>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</si>
  <si>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</si>
  <si>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</si>
  <si>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</si>
  <si>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</si>
  <si>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</si>
  <si>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</si>
  <si>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</si>
  <si>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</si>
  <si>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</si>
  <si>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</si>
  <si>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</si>
  <si>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</si>
  <si>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</si>
  <si>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</si>
  <si>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</si>
  <si>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</si>
  <si>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</si>
  <si>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</si>
  <si>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</si>
  <si>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</si>
  <si>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</si>
  <si>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</si>
  <si>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</si>
  <si>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</si>
  <si>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</si>
  <si>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</si>
  <si>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</si>
  <si>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</si>
  <si>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</si>
  <si>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</si>
  <si>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</si>
  <si>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</si>
  <si>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</si>
  <si>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</si>
  <si>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</si>
  <si>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</si>
  <si>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</si>
  <si>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</si>
  <si>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</si>
  <si>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</si>
  <si>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</si>
  <si>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</si>
  <si>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</si>
  <si>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</si>
  <si>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</si>
  <si>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</si>
  <si>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</si>
  <si>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</si>
  <si>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</si>
  <si>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</si>
  <si>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</si>
  <si>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</si>
  <si>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</si>
  <si>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</si>
  <si>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</si>
  <si>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</si>
  <si>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</si>
  <si>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</si>
  <si>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</si>
  <si>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</si>
  <si>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</si>
  <si>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</si>
  <si>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</si>
  <si>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</si>
  <si>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</si>
  <si>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</si>
  <si>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</si>
  <si>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 1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</si>
  <si>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всего, из них: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</si>
  <si>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</si>
  <si>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</si>
  <si>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фыыыыыыыыыыыыыыыыыыыыыы</t>
  </si>
  <si>
    <t>МБУК АГО ДК "Угольщиков"</t>
  </si>
  <si>
    <t>14,17, 23, 36, 37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</si>
</sst>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9"/>
  <sheetViews>
    <sheetView tabSelected="1" view="pageBreakPreview" zoomScale="36" zoomScaleNormal="36" zoomScaleSheetLayoutView="36" workbookViewId="0" topLeftCell="A1">
      <pane ySplit="15" topLeftCell="A241" activePane="bottomLeft" state="frozen"/>
      <selection pane="topLeft" activeCell="B1" sqref="B1"/>
      <selection pane="bottomLeft" activeCell="D174" sqref="D174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7" t="s">
        <v>107</v>
      </c>
      <c r="H1" s="77"/>
      <c r="I1" s="77"/>
      <c r="J1" s="77"/>
      <c r="K1" s="4"/>
    </row>
    <row r="2" spans="1:11" ht="70.5" customHeight="1">
      <c r="A2" s="25"/>
      <c r="B2" s="26"/>
      <c r="C2" s="27"/>
      <c r="E2" s="59"/>
      <c r="F2" s="59"/>
      <c r="G2" s="77" t="s">
        <v>99</v>
      </c>
      <c r="H2" s="77"/>
      <c r="I2" s="77"/>
      <c r="J2" s="77"/>
      <c r="K2" s="4"/>
    </row>
    <row r="3" spans="1:11" ht="33">
      <c r="A3" s="25"/>
      <c r="B3" s="26"/>
      <c r="C3" s="27"/>
      <c r="D3" s="59"/>
      <c r="E3" s="59"/>
      <c r="F3" s="59"/>
      <c r="G3" s="77" t="s">
        <v>100</v>
      </c>
      <c r="H3" s="77"/>
      <c r="I3" s="77"/>
      <c r="J3" s="77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8" t="s">
        <v>101</v>
      </c>
      <c r="H5" s="78"/>
      <c r="I5" s="78"/>
      <c r="J5" s="78"/>
      <c r="K5" s="4"/>
    </row>
    <row r="6" spans="1:11" ht="33">
      <c r="A6" s="25"/>
      <c r="B6" s="26"/>
      <c r="C6" s="27"/>
      <c r="D6" s="26"/>
      <c r="E6" s="26"/>
      <c r="F6" s="26"/>
      <c r="G6" s="77" t="s">
        <v>102</v>
      </c>
      <c r="H6" s="77"/>
      <c r="I6" s="77"/>
      <c r="J6" s="77"/>
      <c r="K6" s="4"/>
    </row>
    <row r="7" spans="1:11" ht="33">
      <c r="A7" s="25"/>
      <c r="B7" s="26"/>
      <c r="C7" s="27"/>
      <c r="D7" s="26"/>
      <c r="E7" s="26"/>
      <c r="F7" s="26"/>
      <c r="G7" s="77" t="s">
        <v>103</v>
      </c>
      <c r="H7" s="77"/>
      <c r="I7" s="77"/>
      <c r="J7" s="77"/>
      <c r="K7" s="4"/>
    </row>
    <row r="8" spans="1:11" ht="33">
      <c r="A8" s="29"/>
      <c r="B8" s="30"/>
      <c r="C8" s="31"/>
      <c r="D8" s="64"/>
      <c r="E8" s="64"/>
      <c r="F8" s="64"/>
      <c r="G8" s="64"/>
      <c r="H8" s="64"/>
      <c r="I8" s="64"/>
      <c r="J8" s="64"/>
      <c r="K8" s="4"/>
    </row>
    <row r="9" spans="1:11" ht="110.25" customHeight="1">
      <c r="A9" s="65" t="s">
        <v>76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2" s="17" customFormat="1" ht="42" customHeight="1">
      <c r="A10" s="67" t="s">
        <v>3</v>
      </c>
      <c r="B10" s="67" t="s">
        <v>52</v>
      </c>
      <c r="C10" s="68" t="s">
        <v>0</v>
      </c>
      <c r="D10" s="69"/>
      <c r="E10" s="69"/>
      <c r="F10" s="69"/>
      <c r="G10" s="69"/>
      <c r="H10" s="69"/>
      <c r="I10" s="70"/>
      <c r="J10" s="67" t="s">
        <v>53</v>
      </c>
      <c r="K10" s="23"/>
      <c r="L10" s="22"/>
    </row>
    <row r="11" spans="1:12" s="17" customFormat="1" ht="17.25" customHeight="1">
      <c r="A11" s="67"/>
      <c r="B11" s="67"/>
      <c r="C11" s="71"/>
      <c r="D11" s="72"/>
      <c r="E11" s="72"/>
      <c r="F11" s="72"/>
      <c r="G11" s="72"/>
      <c r="H11" s="72"/>
      <c r="I11" s="73"/>
      <c r="J11" s="67"/>
      <c r="K11" s="23"/>
      <c r="L11" s="22"/>
    </row>
    <row r="12" spans="1:12" s="17" customFormat="1" ht="17.25" customHeight="1">
      <c r="A12" s="67"/>
      <c r="B12" s="67"/>
      <c r="C12" s="71"/>
      <c r="D12" s="72"/>
      <c r="E12" s="72"/>
      <c r="F12" s="72"/>
      <c r="G12" s="72"/>
      <c r="H12" s="72"/>
      <c r="I12" s="73"/>
      <c r="J12" s="67"/>
      <c r="K12" s="23"/>
      <c r="L12" s="22"/>
    </row>
    <row r="13" spans="1:12" s="17" customFormat="1" ht="17.25" customHeight="1">
      <c r="A13" s="67"/>
      <c r="B13" s="67"/>
      <c r="C13" s="74"/>
      <c r="D13" s="75"/>
      <c r="E13" s="75"/>
      <c r="F13" s="75"/>
      <c r="G13" s="75"/>
      <c r="H13" s="75"/>
      <c r="I13" s="76"/>
      <c r="J13" s="67"/>
      <c r="K13" s="23"/>
      <c r="L13" s="22"/>
    </row>
    <row r="14" spans="1:12" s="17" customFormat="1" ht="135.75" customHeight="1">
      <c r="A14" s="67"/>
      <c r="B14" s="67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7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SUM(D16:I16)+0.1</f>
        <v>1188236.9448000002</v>
      </c>
      <c r="D16" s="60">
        <f aca="true" t="shared" si="0" ref="D16:I16">SUM(D17:D19)</f>
        <v>191626.20000000004</v>
      </c>
      <c r="E16" s="60">
        <f t="shared" si="0"/>
        <v>185637.98780000003</v>
      </c>
      <c r="F16" s="60">
        <f>SUM(F17:F19)</f>
        <v>193589.357</v>
      </c>
      <c r="G16" s="60">
        <f>SUM(G17:G19)</f>
        <v>204676.30000000002</v>
      </c>
      <c r="H16" s="60">
        <f t="shared" si="0"/>
        <v>200531</v>
      </c>
      <c r="I16" s="60">
        <f t="shared" si="0"/>
        <v>212176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D29+D128+D150+D191+D197+D202+D207+D227+D212+D218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16585.1</v>
      </c>
      <c r="D18" s="61">
        <f>D26</f>
        <v>4760.099999999999</v>
      </c>
      <c r="E18" s="61">
        <f>E30+E129+E151+E203+E192+E198+E208+E213+E219+E228</f>
        <v>315</v>
      </c>
      <c r="F18" s="61">
        <f>F26</f>
        <v>11110</v>
      </c>
      <c r="G18" s="61">
        <f>G26</f>
        <v>400</v>
      </c>
      <c r="H18" s="61">
        <f>H26</f>
        <v>0</v>
      </c>
      <c r="I18" s="61">
        <f>I26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SUM(D19:I19)+0.1</f>
        <v>1171651.8448</v>
      </c>
      <c r="D19" s="61">
        <f>D27</f>
        <v>186866.10000000003</v>
      </c>
      <c r="E19" s="61">
        <f>E27</f>
        <v>185322.98780000003</v>
      </c>
      <c r="F19" s="61">
        <f>F23+F27</f>
        <v>182479.357</v>
      </c>
      <c r="G19" s="61">
        <f>G23+G27</f>
        <v>204276.30000000002</v>
      </c>
      <c r="H19" s="61">
        <f>H23+H27</f>
        <v>200531</v>
      </c>
      <c r="I19" s="61">
        <f>I23+I27</f>
        <v>212176</v>
      </c>
      <c r="J19" s="34"/>
      <c r="K19" s="7"/>
      <c r="L19" s="2"/>
      <c r="M19" s="2"/>
    </row>
    <row r="20" spans="1:13" ht="33">
      <c r="A20" s="34">
        <v>5</v>
      </c>
      <c r="B20" s="36" t="s">
        <v>78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79</v>
      </c>
      <c r="C24" s="61">
        <f aca="true" t="shared" si="3" ref="C24:I24">SUM(C25:C27)</f>
        <v>1188236.9448000002</v>
      </c>
      <c r="D24" s="61">
        <f t="shared" si="3"/>
        <v>191626.20000000004</v>
      </c>
      <c r="E24" s="61">
        <f t="shared" si="3"/>
        <v>185637.98780000003</v>
      </c>
      <c r="F24" s="61">
        <f t="shared" si="3"/>
        <v>193589.357</v>
      </c>
      <c r="G24" s="61">
        <f t="shared" si="3"/>
        <v>204676.30000000002</v>
      </c>
      <c r="H24" s="61">
        <f t="shared" si="3"/>
        <v>200531</v>
      </c>
      <c r="I24" s="61">
        <f t="shared" si="3"/>
        <v>212176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D29+D128+D150+D191+D197+D202+D207+D227+D212+D218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16585.1</v>
      </c>
      <c r="D26" s="61">
        <f>D30+D151+D203+D192+D198+D208+D213+D219+D228+D114+D236+D244</f>
        <v>4760.099999999999</v>
      </c>
      <c r="E26" s="61">
        <f>E30+E151+E203+E192+E198+E208+E213+E219+E228+E114+E236+E244</f>
        <v>315</v>
      </c>
      <c r="F26" s="61">
        <f>F30+F151+F203+F192+F198+F208+F213+F219+F228+F114+F236+F244+0.1</f>
        <v>11110</v>
      </c>
      <c r="G26" s="61">
        <f>G30+G151+G203+G192+G198+G208+G213+G219+G228+G114+G236+G244</f>
        <v>400</v>
      </c>
      <c r="H26" s="61">
        <f>H30+H151+H203+H192+H198+H208+H213+H219+H228+H114+H236+H244</f>
        <v>0</v>
      </c>
      <c r="I26" s="61">
        <f>I30+I151+I203+I192+I198+I208+I213+I219+I228+I114+I236+I244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SUM(D27:I27)+0.1</f>
        <v>1171651.8448</v>
      </c>
      <c r="D27" s="61">
        <f aca="true" t="shared" si="5" ref="D27:I27">D31+D157+D193++D199+D204+D209+D229+D214+D220+D238+D245+D116</f>
        <v>186866.10000000003</v>
      </c>
      <c r="E27" s="61">
        <f t="shared" si="5"/>
        <v>185322.98780000003</v>
      </c>
      <c r="F27" s="61">
        <f t="shared" si="5"/>
        <v>182479.357</v>
      </c>
      <c r="G27" s="61">
        <f t="shared" si="5"/>
        <v>204276.30000000002</v>
      </c>
      <c r="H27" s="61">
        <f t="shared" si="5"/>
        <v>200531</v>
      </c>
      <c r="I27" s="61">
        <f t="shared" si="5"/>
        <v>212176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66</v>
      </c>
      <c r="C28" s="60">
        <f>SUM(C29:C31)</f>
        <v>28114.97633</v>
      </c>
      <c r="D28" s="60">
        <f aca="true" t="shared" si="6" ref="D28:I28">SUM(D29:D31)</f>
        <v>7229.0920099999985</v>
      </c>
      <c r="E28" s="60">
        <f t="shared" si="6"/>
        <v>10784.28032</v>
      </c>
      <c r="F28" s="60">
        <f t="shared" si="6"/>
        <v>4269.904</v>
      </c>
      <c r="G28" s="60">
        <f t="shared" si="6"/>
        <v>5581.7</v>
      </c>
      <c r="H28" s="60">
        <f t="shared" si="6"/>
        <v>250</v>
      </c>
      <c r="I28" s="60">
        <f t="shared" si="6"/>
        <v>0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7" ref="D29:I30">D39+D46+D54+D64+D71+D80+D91+D101+D109</f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8" ref="C30:C94">SUM(D30:I30)</f>
        <v>0</v>
      </c>
      <c r="D30" s="61">
        <f t="shared" si="7"/>
        <v>0</v>
      </c>
      <c r="E30" s="61">
        <f t="shared" si="7"/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8"/>
        <v>28114.97633</v>
      </c>
      <c r="D31" s="61">
        <f aca="true" t="shared" si="9" ref="D31:I31">D32+D42+D49+D57+D67+D74+D84+D94+D104+D83</f>
        <v>7229.0920099999985</v>
      </c>
      <c r="E31" s="61">
        <f t="shared" si="9"/>
        <v>10784.28032</v>
      </c>
      <c r="F31" s="61">
        <f t="shared" si="9"/>
        <v>4269.904</v>
      </c>
      <c r="G31" s="61">
        <f t="shared" si="9"/>
        <v>5581.7</v>
      </c>
      <c r="H31" s="61">
        <f t="shared" si="9"/>
        <v>250</v>
      </c>
      <c r="I31" s="61">
        <f t="shared" si="9"/>
        <v>0</v>
      </c>
      <c r="J31" s="37"/>
      <c r="K31" s="12"/>
      <c r="L31" s="13"/>
      <c r="M31" s="13"/>
    </row>
    <row r="32" spans="1:13" s="17" customFormat="1" ht="39" customHeight="1">
      <c r="A32" s="34">
        <v>17</v>
      </c>
      <c r="B32" s="36" t="s">
        <v>55</v>
      </c>
      <c r="C32" s="61">
        <f t="shared" si="8"/>
        <v>17944.428069999998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f>914.403-42.878+319.41274</f>
        <v>1190.9377399999998</v>
      </c>
      <c r="G32" s="61">
        <f>902.3+100</f>
        <v>1002.3</v>
      </c>
      <c r="H32" s="61">
        <v>250</v>
      </c>
      <c r="I32" s="61">
        <v>0</v>
      </c>
      <c r="J32" s="41" t="s">
        <v>80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8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8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8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8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8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8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8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8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8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8"/>
        <v>88.4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v>0</v>
      </c>
      <c r="J42" s="41" t="s">
        <v>80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8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8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8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8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8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8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8"/>
        <v>325.37471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v>0</v>
      </c>
      <c r="J49" s="41" t="s">
        <v>81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8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8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8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8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8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8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8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8"/>
        <v>3352.8573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2040.5+670.449+11.897+142.878+113.24226</f>
        <v>2978.96626</v>
      </c>
      <c r="G57" s="61">
        <v>0</v>
      </c>
      <c r="H57" s="61">
        <v>0</v>
      </c>
      <c r="I57" s="61">
        <v>0</v>
      </c>
      <c r="J57" s="41" t="s">
        <v>82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8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8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8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8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8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8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8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8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8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8"/>
        <v>942.2597099999999</v>
      </c>
      <c r="D67" s="61">
        <v>22.266</v>
      </c>
      <c r="E67" s="61">
        <f>600-0.00629+220</f>
        <v>819.99371</v>
      </c>
      <c r="F67" s="61">
        <v>100</v>
      </c>
      <c r="G67" s="61">
        <v>0</v>
      </c>
      <c r="H67" s="61">
        <v>0</v>
      </c>
      <c r="I67" s="61">
        <v>0</v>
      </c>
      <c r="J67" s="41" t="s">
        <v>83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8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8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8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8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8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8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8"/>
        <v>847.45654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v>0</v>
      </c>
      <c r="J74" s="41" t="s">
        <v>80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8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8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8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8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8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8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8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8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35.25" customHeight="1" collapsed="1">
      <c r="A83" s="34">
        <v>23</v>
      </c>
      <c r="B83" s="36" t="s">
        <v>112</v>
      </c>
      <c r="C83" s="61">
        <f>SUM(D83:I83)</f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55" t="s">
        <v>80</v>
      </c>
      <c r="K83" s="20"/>
      <c r="L83" s="16"/>
      <c r="M83" s="16"/>
    </row>
    <row r="84" spans="1:13" s="17" customFormat="1" ht="40.5" customHeight="1">
      <c r="A84" s="34">
        <v>24</v>
      </c>
      <c r="B84" s="39" t="s">
        <v>9</v>
      </c>
      <c r="C84" s="61">
        <f t="shared" si="8"/>
        <v>4584.9</v>
      </c>
      <c r="D84" s="61">
        <v>5.5</v>
      </c>
      <c r="E84" s="61">
        <v>0</v>
      </c>
      <c r="F84" s="61">
        <v>0</v>
      </c>
      <c r="G84" s="61">
        <v>4579.4</v>
      </c>
      <c r="H84" s="61">
        <v>0</v>
      </c>
      <c r="I84" s="61">
        <v>0</v>
      </c>
      <c r="J84" s="41" t="s">
        <v>84</v>
      </c>
      <c r="K84" s="20"/>
      <c r="L84" s="16"/>
      <c r="M84" s="16"/>
    </row>
    <row r="85" spans="1:13" s="17" customFormat="1" ht="66" customHeight="1" hidden="1" outlineLevel="1">
      <c r="A85" s="34"/>
      <c r="B85" s="39" t="s">
        <v>37</v>
      </c>
      <c r="C85" s="61">
        <f t="shared" si="8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99" customHeight="1" hidden="1" outlineLevel="1">
      <c r="A86" s="34"/>
      <c r="B86" s="39" t="s">
        <v>38</v>
      </c>
      <c r="C86" s="61">
        <f t="shared" si="8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39</v>
      </c>
      <c r="C87" s="61">
        <f t="shared" si="8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33" customHeight="1" hidden="1" outlineLevel="1">
      <c r="A88" s="34"/>
      <c r="B88" s="39" t="s">
        <v>40</v>
      </c>
      <c r="C88" s="61">
        <f t="shared" si="8"/>
        <v>0</v>
      </c>
      <c r="D88" s="61"/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8"/>
        <v>260</v>
      </c>
      <c r="D89" s="61">
        <v>260</v>
      </c>
      <c r="E89" s="61"/>
      <c r="F89" s="61"/>
      <c r="G89" s="61"/>
      <c r="H89" s="61"/>
      <c r="I89" s="61"/>
      <c r="J89" s="44"/>
      <c r="K89" s="20"/>
      <c r="L89" s="16"/>
      <c r="M89" s="16"/>
    </row>
    <row r="90" spans="1:13" s="17" customFormat="1" ht="66" customHeight="1" hidden="1" outlineLevel="1">
      <c r="A90" s="34"/>
      <c r="B90" s="39" t="s">
        <v>41</v>
      </c>
      <c r="C90" s="61">
        <f t="shared" si="8"/>
        <v>260</v>
      </c>
      <c r="D90" s="61"/>
      <c r="E90" s="61">
        <v>260</v>
      </c>
      <c r="F90" s="61"/>
      <c r="G90" s="61"/>
      <c r="H90" s="61"/>
      <c r="I90" s="61"/>
      <c r="J90" s="44"/>
      <c r="K90" s="20"/>
      <c r="L90" s="16"/>
      <c r="M90" s="16"/>
    </row>
    <row r="91" spans="1:13" s="17" customFormat="1" ht="33" customHeight="1" hidden="1" outlineLevel="1" collapsed="1">
      <c r="A91" s="34"/>
      <c r="B91" s="38" t="s">
        <v>4</v>
      </c>
      <c r="C91" s="61">
        <f t="shared" si="8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1</v>
      </c>
      <c r="C92" s="61">
        <f t="shared" si="8"/>
        <v>0</v>
      </c>
      <c r="D92" s="62"/>
      <c r="E92" s="62"/>
      <c r="F92" s="62"/>
      <c r="G92" s="62"/>
      <c r="H92" s="62"/>
      <c r="I92" s="62"/>
      <c r="J92" s="44"/>
      <c r="K92" s="20"/>
      <c r="L92" s="16"/>
      <c r="M92" s="16"/>
    </row>
    <row r="93" spans="1:13" s="17" customFormat="1" ht="33" customHeight="1" hidden="1" outlineLevel="1">
      <c r="A93" s="34"/>
      <c r="B93" s="38" t="s">
        <v>5</v>
      </c>
      <c r="C93" s="61">
        <f t="shared" si="8"/>
        <v>520</v>
      </c>
      <c r="D93" s="62">
        <f>260</f>
        <v>260</v>
      </c>
      <c r="E93" s="62">
        <v>260</v>
      </c>
      <c r="F93" s="62"/>
      <c r="G93" s="62"/>
      <c r="H93" s="62"/>
      <c r="I93" s="62"/>
      <c r="J93" s="44"/>
      <c r="K93" s="20"/>
      <c r="L93" s="16"/>
      <c r="M93" s="16"/>
    </row>
    <row r="94" spans="1:13" s="17" customFormat="1" ht="39" customHeight="1" collapsed="1">
      <c r="A94" s="34">
        <v>25</v>
      </c>
      <c r="B94" s="39" t="s">
        <v>71</v>
      </c>
      <c r="C94" s="61">
        <f t="shared" si="8"/>
        <v>13.5</v>
      </c>
      <c r="D94" s="61">
        <v>13.5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41" t="s">
        <v>113</v>
      </c>
      <c r="K94" s="20"/>
      <c r="L94" s="16"/>
      <c r="M94" s="16"/>
    </row>
    <row r="95" spans="1:13" s="17" customFormat="1" ht="132" customHeight="1" hidden="1" outlineLevel="1">
      <c r="A95" s="34"/>
      <c r="B95" s="39" t="s">
        <v>42</v>
      </c>
      <c r="C95" s="61">
        <f aca="true" t="shared" si="10" ref="C95:C111">SUM(D95:I95)</f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132" customHeight="1" hidden="1" outlineLevel="1">
      <c r="A96" s="34"/>
      <c r="B96" s="39" t="s">
        <v>43</v>
      </c>
      <c r="C96" s="61">
        <f t="shared" si="10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33" customHeight="1" hidden="1" outlineLevel="1">
      <c r="A97" s="34"/>
      <c r="B97" s="39" t="s">
        <v>44</v>
      </c>
      <c r="C97" s="61">
        <f t="shared" si="10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66" customHeight="1" hidden="1" outlineLevel="1">
      <c r="A98" s="34"/>
      <c r="B98" s="39" t="s">
        <v>45</v>
      </c>
      <c r="C98" s="61">
        <f t="shared" si="10"/>
        <v>0</v>
      </c>
      <c r="D98" s="61"/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10"/>
        <v>200</v>
      </c>
      <c r="D99" s="61">
        <v>200</v>
      </c>
      <c r="E99" s="61"/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>
      <c r="A100" s="34"/>
      <c r="B100" s="39" t="s">
        <v>46</v>
      </c>
      <c r="C100" s="61">
        <f t="shared" si="10"/>
        <v>200</v>
      </c>
      <c r="D100" s="61"/>
      <c r="E100" s="61">
        <v>200</v>
      </c>
      <c r="F100" s="61"/>
      <c r="G100" s="61"/>
      <c r="H100" s="61"/>
      <c r="I100" s="61"/>
      <c r="J100" s="44"/>
      <c r="K100" s="20"/>
      <c r="L100" s="16"/>
      <c r="M100" s="16"/>
    </row>
    <row r="101" spans="1:13" s="17" customFormat="1" ht="33" customHeight="1" hidden="1" outlineLevel="1" collapsed="1">
      <c r="A101" s="34"/>
      <c r="B101" s="38" t="s">
        <v>4</v>
      </c>
      <c r="C101" s="61">
        <f t="shared" si="10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1</v>
      </c>
      <c r="C102" s="61">
        <f t="shared" si="10"/>
        <v>0</v>
      </c>
      <c r="D102" s="62"/>
      <c r="E102" s="62"/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33" customHeight="1" hidden="1" outlineLevel="1">
      <c r="A103" s="34"/>
      <c r="B103" s="38" t="s">
        <v>5</v>
      </c>
      <c r="C103" s="61">
        <f t="shared" si="10"/>
        <v>400</v>
      </c>
      <c r="D103" s="62">
        <f>200</f>
        <v>200</v>
      </c>
      <c r="E103" s="62">
        <f>200</f>
        <v>200</v>
      </c>
      <c r="F103" s="62"/>
      <c r="G103" s="62"/>
      <c r="H103" s="62"/>
      <c r="I103" s="62"/>
      <c r="J103" s="44"/>
      <c r="K103" s="20"/>
      <c r="L103" s="16"/>
      <c r="M103" s="16"/>
    </row>
    <row r="104" spans="1:13" s="17" customFormat="1" ht="36.75" customHeight="1" collapsed="1">
      <c r="A104" s="34">
        <v>26</v>
      </c>
      <c r="B104" s="39" t="s">
        <v>72</v>
      </c>
      <c r="C104" s="61">
        <f t="shared" si="10"/>
        <v>15.8</v>
      </c>
      <c r="D104" s="61">
        <v>15.8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41" t="s">
        <v>113</v>
      </c>
      <c r="K104" s="20"/>
      <c r="L104" s="16"/>
      <c r="M104" s="16"/>
    </row>
    <row r="105" spans="1:13" s="17" customFormat="1" ht="66" hidden="1" outlineLevel="1">
      <c r="A105" s="34"/>
      <c r="B105" s="39" t="s">
        <v>47</v>
      </c>
      <c r="C105" s="61">
        <f t="shared" si="10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48</v>
      </c>
      <c r="C106" s="61">
        <f t="shared" si="10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49</v>
      </c>
      <c r="C107" s="61">
        <f t="shared" si="10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>
      <c r="A108" s="34"/>
      <c r="B108" s="39" t="s">
        <v>50</v>
      </c>
      <c r="C108" s="61">
        <f t="shared" si="10"/>
        <v>0</v>
      </c>
      <c r="D108" s="61"/>
      <c r="E108" s="61"/>
      <c r="F108" s="61"/>
      <c r="G108" s="61"/>
      <c r="H108" s="61"/>
      <c r="I108" s="61"/>
      <c r="J108" s="34"/>
      <c r="K108" s="20"/>
      <c r="L108" s="16"/>
      <c r="M108" s="16"/>
    </row>
    <row r="109" spans="1:13" s="17" customFormat="1" ht="33" hidden="1" outlineLevel="1" collapsed="1">
      <c r="A109" s="34"/>
      <c r="B109" s="38" t="s">
        <v>4</v>
      </c>
      <c r="C109" s="61">
        <f t="shared" si="10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1</v>
      </c>
      <c r="C110" s="61">
        <f t="shared" si="10"/>
        <v>0</v>
      </c>
      <c r="D110" s="62"/>
      <c r="E110" s="62"/>
      <c r="F110" s="62"/>
      <c r="G110" s="62"/>
      <c r="H110" s="62"/>
      <c r="I110" s="62"/>
      <c r="J110" s="34"/>
      <c r="K110" s="20"/>
      <c r="L110" s="16"/>
      <c r="M110" s="16"/>
    </row>
    <row r="111" spans="1:13" s="17" customFormat="1" ht="33" hidden="1" outlineLevel="1">
      <c r="A111" s="34"/>
      <c r="B111" s="38" t="s">
        <v>5</v>
      </c>
      <c r="C111" s="61">
        <f t="shared" si="10"/>
        <v>200</v>
      </c>
      <c r="D111" s="62">
        <v>100</v>
      </c>
      <c r="E111" s="62">
        <v>100</v>
      </c>
      <c r="F111" s="62"/>
      <c r="G111" s="62"/>
      <c r="H111" s="62"/>
      <c r="I111" s="62"/>
      <c r="J111" s="34"/>
      <c r="K111" s="20"/>
      <c r="L111" s="16"/>
      <c r="M111" s="16"/>
    </row>
    <row r="112" spans="1:13" s="11" customFormat="1" ht="338.25" customHeight="1" collapsed="1">
      <c r="A112" s="32">
        <v>27</v>
      </c>
      <c r="B112" s="35" t="s">
        <v>58</v>
      </c>
      <c r="C112" s="60">
        <f>SUM(D112:I112)</f>
        <v>3118.07776</v>
      </c>
      <c r="D112" s="60">
        <f>D113+D114+D116</f>
        <v>1521.983</v>
      </c>
      <c r="E112" s="60">
        <f>E113+E114+E116</f>
        <v>686.0947600000001</v>
      </c>
      <c r="F112" s="60">
        <f>F113+F114+F116</f>
        <v>410</v>
      </c>
      <c r="G112" s="60">
        <f>G113+G114+G116</f>
        <v>500</v>
      </c>
      <c r="H112" s="60">
        <f>H113+H114+H116</f>
        <v>0</v>
      </c>
      <c r="I112" s="60">
        <f>I113+I114+I116</f>
        <v>0</v>
      </c>
      <c r="J112" s="32" t="s">
        <v>2</v>
      </c>
      <c r="K112" s="9"/>
      <c r="L112" s="10"/>
      <c r="M112" s="10"/>
    </row>
    <row r="113" spans="1:13" s="14" customFormat="1" ht="33">
      <c r="A113" s="34">
        <v>28</v>
      </c>
      <c r="B113" s="36" t="s">
        <v>4</v>
      </c>
      <c r="C113" s="61">
        <f>SUM(D113:I113)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34"/>
      <c r="K113" s="12"/>
      <c r="L113" s="13"/>
      <c r="M113" s="13"/>
    </row>
    <row r="114" spans="1:13" s="14" customFormat="1" ht="33">
      <c r="A114" s="34">
        <v>29</v>
      </c>
      <c r="B114" s="36" t="s">
        <v>1</v>
      </c>
      <c r="C114" s="61">
        <f aca="true" t="shared" si="11" ref="C114:C126">SUM(D114:I114)</f>
        <v>400</v>
      </c>
      <c r="D114" s="61">
        <f aca="true" t="shared" si="12" ref="D114:I114">D115</f>
        <v>0</v>
      </c>
      <c r="E114" s="61">
        <f t="shared" si="12"/>
        <v>0</v>
      </c>
      <c r="F114" s="61">
        <f t="shared" si="12"/>
        <v>0</v>
      </c>
      <c r="G114" s="61">
        <f t="shared" si="12"/>
        <v>400</v>
      </c>
      <c r="H114" s="61">
        <f t="shared" si="12"/>
        <v>0</v>
      </c>
      <c r="I114" s="61">
        <f t="shared" si="12"/>
        <v>0</v>
      </c>
      <c r="J114" s="34"/>
      <c r="K114" s="12"/>
      <c r="L114" s="13"/>
      <c r="M114" s="13"/>
    </row>
    <row r="115" spans="1:13" s="14" customFormat="1" ht="66">
      <c r="A115" s="34">
        <v>30</v>
      </c>
      <c r="B115" s="36" t="s">
        <v>56</v>
      </c>
      <c r="C115" s="61">
        <f t="shared" si="11"/>
        <v>400</v>
      </c>
      <c r="D115" s="61">
        <f aca="true" t="shared" si="13" ref="D115:I115">D147</f>
        <v>0</v>
      </c>
      <c r="E115" s="61">
        <f t="shared" si="13"/>
        <v>0</v>
      </c>
      <c r="F115" s="61">
        <f t="shared" si="13"/>
        <v>0</v>
      </c>
      <c r="G115" s="61">
        <f t="shared" si="13"/>
        <v>400</v>
      </c>
      <c r="H115" s="61">
        <f t="shared" si="13"/>
        <v>0</v>
      </c>
      <c r="I115" s="61">
        <f t="shared" si="13"/>
        <v>0</v>
      </c>
      <c r="J115" s="55" t="s">
        <v>86</v>
      </c>
      <c r="K115" s="12"/>
      <c r="L115" s="13"/>
      <c r="M115" s="13"/>
    </row>
    <row r="116" spans="1:13" s="14" customFormat="1" ht="66">
      <c r="A116" s="34">
        <v>31</v>
      </c>
      <c r="B116" s="36" t="s">
        <v>59</v>
      </c>
      <c r="C116" s="61">
        <f t="shared" si="11"/>
        <v>2718.07776</v>
      </c>
      <c r="D116" s="61">
        <f aca="true" t="shared" si="14" ref="D116:I116">D117+D118+D119+D120+D121+D123+D124+D125+D126+D122</f>
        <v>1521.983</v>
      </c>
      <c r="E116" s="61">
        <f t="shared" si="14"/>
        <v>686.0947600000001</v>
      </c>
      <c r="F116" s="61">
        <f t="shared" si="14"/>
        <v>410</v>
      </c>
      <c r="G116" s="61">
        <f t="shared" si="14"/>
        <v>100</v>
      </c>
      <c r="H116" s="61">
        <f t="shared" si="14"/>
        <v>0</v>
      </c>
      <c r="I116" s="61">
        <f t="shared" si="14"/>
        <v>0</v>
      </c>
      <c r="J116" s="34"/>
      <c r="K116" s="12"/>
      <c r="L116" s="13"/>
      <c r="M116" s="13"/>
    </row>
    <row r="117" spans="1:13" s="14" customFormat="1" ht="33">
      <c r="A117" s="34">
        <v>32</v>
      </c>
      <c r="B117" s="36" t="s">
        <v>55</v>
      </c>
      <c r="C117" s="61">
        <f t="shared" si="11"/>
        <v>1145.153</v>
      </c>
      <c r="D117" s="61">
        <f aca="true" t="shared" si="15" ref="D117:I117">D131</f>
        <v>1030.153</v>
      </c>
      <c r="E117" s="61">
        <f t="shared" si="15"/>
        <v>115</v>
      </c>
      <c r="F117" s="61">
        <f t="shared" si="15"/>
        <v>0</v>
      </c>
      <c r="G117" s="61">
        <f t="shared" si="15"/>
        <v>0</v>
      </c>
      <c r="H117" s="61">
        <f t="shared" si="15"/>
        <v>0</v>
      </c>
      <c r="I117" s="61">
        <f t="shared" si="15"/>
        <v>0</v>
      </c>
      <c r="J117" s="55" t="s">
        <v>85</v>
      </c>
      <c r="K117" s="12"/>
      <c r="L117" s="13"/>
      <c r="M117" s="13"/>
    </row>
    <row r="118" spans="1:13" s="14" customFormat="1" ht="66">
      <c r="A118" s="34">
        <v>33</v>
      </c>
      <c r="B118" s="36" t="s">
        <v>56</v>
      </c>
      <c r="C118" s="61">
        <f t="shared" si="11"/>
        <v>175.84176</v>
      </c>
      <c r="D118" s="61">
        <f aca="true" t="shared" si="16" ref="D118:I118">D132+D148</f>
        <v>41.83</v>
      </c>
      <c r="E118" s="61">
        <f t="shared" si="16"/>
        <v>34.01176</v>
      </c>
      <c r="F118" s="61">
        <f t="shared" si="16"/>
        <v>0</v>
      </c>
      <c r="G118" s="61">
        <f t="shared" si="16"/>
        <v>100</v>
      </c>
      <c r="H118" s="61">
        <f t="shared" si="16"/>
        <v>0</v>
      </c>
      <c r="I118" s="61">
        <f t="shared" si="16"/>
        <v>0</v>
      </c>
      <c r="J118" s="55" t="s">
        <v>86</v>
      </c>
      <c r="K118" s="12"/>
      <c r="L118" s="13"/>
      <c r="M118" s="13"/>
    </row>
    <row r="119" spans="1:13" s="14" customFormat="1" ht="33">
      <c r="A119" s="34">
        <v>34</v>
      </c>
      <c r="B119" s="36" t="s">
        <v>74</v>
      </c>
      <c r="C119" s="61">
        <f t="shared" si="11"/>
        <v>514.47</v>
      </c>
      <c r="D119" s="61">
        <f aca="true" t="shared" si="17" ref="D119:D124">D133</f>
        <v>0</v>
      </c>
      <c r="E119" s="61">
        <f>E133</f>
        <v>214.47</v>
      </c>
      <c r="F119" s="61">
        <f>F133</f>
        <v>300</v>
      </c>
      <c r="G119" s="61">
        <f>G133</f>
        <v>0</v>
      </c>
      <c r="H119" s="61">
        <f>H133</f>
        <v>0</v>
      </c>
      <c r="I119" s="61">
        <f>I133</f>
        <v>0</v>
      </c>
      <c r="J119" s="55" t="s">
        <v>85</v>
      </c>
      <c r="K119" s="12"/>
      <c r="L119" s="13"/>
      <c r="M119" s="13"/>
    </row>
    <row r="120" spans="1:13" s="14" customFormat="1" ht="66">
      <c r="A120" s="34">
        <v>35</v>
      </c>
      <c r="B120" s="36" t="s">
        <v>6</v>
      </c>
      <c r="C120" s="61">
        <f t="shared" si="11"/>
        <v>110</v>
      </c>
      <c r="D120" s="61">
        <f t="shared" si="17"/>
        <v>0</v>
      </c>
      <c r="E120" s="61">
        <f>E134</f>
        <v>0</v>
      </c>
      <c r="F120" s="61">
        <f>F134</f>
        <v>110</v>
      </c>
      <c r="G120" s="61">
        <f>G134</f>
        <v>0</v>
      </c>
      <c r="H120" s="61">
        <f>H134</f>
        <v>0</v>
      </c>
      <c r="I120" s="61">
        <f>I134</f>
        <v>0</v>
      </c>
      <c r="J120" s="55" t="s">
        <v>87</v>
      </c>
      <c r="K120" s="12"/>
      <c r="L120" s="13"/>
      <c r="M120" s="13"/>
    </row>
    <row r="121" spans="1:13" s="14" customFormat="1" ht="66">
      <c r="A121" s="34">
        <v>36</v>
      </c>
      <c r="B121" s="36" t="s">
        <v>7</v>
      </c>
      <c r="C121" s="61">
        <f t="shared" si="11"/>
        <v>253.263</v>
      </c>
      <c r="D121" s="61">
        <f t="shared" si="17"/>
        <v>0</v>
      </c>
      <c r="E121" s="61">
        <f>E135</f>
        <v>253.263</v>
      </c>
      <c r="F121" s="61">
        <f>F135</f>
        <v>0</v>
      </c>
      <c r="G121" s="61">
        <f>G135</f>
        <v>0</v>
      </c>
      <c r="H121" s="61">
        <f>H135</f>
        <v>0</v>
      </c>
      <c r="I121" s="61">
        <f>I135</f>
        <v>0</v>
      </c>
      <c r="J121" s="55" t="s">
        <v>88</v>
      </c>
      <c r="K121" s="12"/>
      <c r="L121" s="13"/>
      <c r="M121" s="13"/>
    </row>
    <row r="122" spans="1:13" s="14" customFormat="1" ht="33">
      <c r="A122" s="34">
        <v>37</v>
      </c>
      <c r="B122" s="36" t="s">
        <v>8</v>
      </c>
      <c r="C122" s="61">
        <f>SUM(D122:I122)</f>
        <v>0</v>
      </c>
      <c r="D122" s="61">
        <f t="shared" si="17"/>
        <v>0</v>
      </c>
      <c r="E122" s="61">
        <f aca="true" t="shared" si="18" ref="E122:I123">E136</f>
        <v>0</v>
      </c>
      <c r="F122" s="61">
        <f t="shared" si="18"/>
        <v>0</v>
      </c>
      <c r="G122" s="61">
        <f t="shared" si="18"/>
        <v>0</v>
      </c>
      <c r="H122" s="61">
        <f t="shared" si="18"/>
        <v>0</v>
      </c>
      <c r="I122" s="61">
        <f t="shared" si="18"/>
        <v>0</v>
      </c>
      <c r="J122" s="55" t="s">
        <v>85</v>
      </c>
      <c r="K122" s="12"/>
      <c r="L122" s="13"/>
      <c r="M122" s="13"/>
    </row>
    <row r="123" spans="1:13" s="14" customFormat="1" ht="33">
      <c r="A123" s="34">
        <v>38</v>
      </c>
      <c r="B123" s="36" t="s">
        <v>112</v>
      </c>
      <c r="C123" s="61">
        <f t="shared" si="11"/>
        <v>0</v>
      </c>
      <c r="D123" s="61">
        <f t="shared" si="17"/>
        <v>0</v>
      </c>
      <c r="E123" s="61">
        <f t="shared" si="18"/>
        <v>0</v>
      </c>
      <c r="F123" s="61">
        <f t="shared" si="18"/>
        <v>0</v>
      </c>
      <c r="G123" s="61">
        <f t="shared" si="18"/>
        <v>0</v>
      </c>
      <c r="H123" s="61">
        <f t="shared" si="18"/>
        <v>0</v>
      </c>
      <c r="I123" s="61">
        <f t="shared" si="18"/>
        <v>0</v>
      </c>
      <c r="J123" s="55" t="s">
        <v>85</v>
      </c>
      <c r="K123" s="12"/>
      <c r="L123" s="13"/>
      <c r="M123" s="13"/>
    </row>
    <row r="124" spans="1:13" s="14" customFormat="1" ht="33">
      <c r="A124" s="34">
        <v>39</v>
      </c>
      <c r="B124" s="36" t="s">
        <v>9</v>
      </c>
      <c r="C124" s="61">
        <f t="shared" si="11"/>
        <v>519.35</v>
      </c>
      <c r="D124" s="61">
        <f t="shared" si="17"/>
        <v>450</v>
      </c>
      <c r="E124" s="61">
        <f>E138</f>
        <v>69.35</v>
      </c>
      <c r="F124" s="61">
        <f>F138</f>
        <v>0</v>
      </c>
      <c r="G124" s="61">
        <f>G138</f>
        <v>0</v>
      </c>
      <c r="H124" s="61">
        <f>H138</f>
        <v>0</v>
      </c>
      <c r="I124" s="61">
        <f>I138</f>
        <v>0</v>
      </c>
      <c r="J124" s="55" t="s">
        <v>89</v>
      </c>
      <c r="K124" s="12"/>
      <c r="L124" s="13"/>
      <c r="M124" s="13"/>
    </row>
    <row r="125" spans="1:13" s="14" customFormat="1" ht="33">
      <c r="A125" s="34">
        <v>40</v>
      </c>
      <c r="B125" s="36" t="s">
        <v>71</v>
      </c>
      <c r="C125" s="61">
        <f t="shared" si="11"/>
        <v>0</v>
      </c>
      <c r="D125" s="61">
        <f aca="true" t="shared" si="19" ref="D125:I125">D139</f>
        <v>0</v>
      </c>
      <c r="E125" s="61">
        <f t="shared" si="19"/>
        <v>0</v>
      </c>
      <c r="F125" s="61">
        <f t="shared" si="19"/>
        <v>0</v>
      </c>
      <c r="G125" s="61">
        <f t="shared" si="19"/>
        <v>0</v>
      </c>
      <c r="H125" s="61">
        <f t="shared" si="19"/>
        <v>0</v>
      </c>
      <c r="I125" s="61">
        <f t="shared" si="19"/>
        <v>0</v>
      </c>
      <c r="J125" s="55" t="s">
        <v>90</v>
      </c>
      <c r="K125" s="12"/>
      <c r="L125" s="13"/>
      <c r="M125" s="13"/>
    </row>
    <row r="126" spans="1:13" s="14" customFormat="1" ht="33">
      <c r="A126" s="34">
        <v>41</v>
      </c>
      <c r="B126" s="36" t="s">
        <v>73</v>
      </c>
      <c r="C126" s="61">
        <f t="shared" si="11"/>
        <v>0</v>
      </c>
      <c r="D126" s="61">
        <f aca="true" t="shared" si="20" ref="D126:I126">D140</f>
        <v>0</v>
      </c>
      <c r="E126" s="61">
        <f t="shared" si="20"/>
        <v>0</v>
      </c>
      <c r="F126" s="61">
        <f t="shared" si="20"/>
        <v>0</v>
      </c>
      <c r="G126" s="61">
        <f t="shared" si="20"/>
        <v>0</v>
      </c>
      <c r="H126" s="61">
        <f t="shared" si="20"/>
        <v>0</v>
      </c>
      <c r="I126" s="61">
        <f t="shared" si="20"/>
        <v>0</v>
      </c>
      <c r="J126" s="55" t="s">
        <v>90</v>
      </c>
      <c r="K126" s="12"/>
      <c r="L126" s="13"/>
      <c r="M126" s="13"/>
    </row>
    <row r="127" spans="1:13" s="11" customFormat="1" ht="342" customHeight="1">
      <c r="A127" s="32">
        <v>42</v>
      </c>
      <c r="B127" s="35" t="s">
        <v>109</v>
      </c>
      <c r="C127" s="60">
        <f>SUM(D127:I127)</f>
        <v>2618.07776</v>
      </c>
      <c r="D127" s="60">
        <f>D128+D129+D130</f>
        <v>1521.983</v>
      </c>
      <c r="E127" s="60">
        <f>E128+E129+E130</f>
        <v>686.0947600000001</v>
      </c>
      <c r="F127" s="60">
        <f>F128+F129+F130</f>
        <v>410</v>
      </c>
      <c r="G127" s="60">
        <f>G128+G129+G130</f>
        <v>0</v>
      </c>
      <c r="H127" s="60">
        <f>H128+H129+H130</f>
        <v>0</v>
      </c>
      <c r="I127" s="60">
        <f>I128+I129+I130</f>
        <v>0</v>
      </c>
      <c r="J127" s="32" t="s">
        <v>2</v>
      </c>
      <c r="K127" s="9"/>
      <c r="L127" s="10"/>
      <c r="M127" s="10"/>
    </row>
    <row r="128" spans="1:13" s="14" customFormat="1" ht="33">
      <c r="A128" s="34">
        <v>43</v>
      </c>
      <c r="B128" s="36" t="s">
        <v>4</v>
      </c>
      <c r="C128" s="61">
        <f>SUM(D128:I128)</f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34"/>
      <c r="K128" s="12"/>
      <c r="L128" s="13"/>
      <c r="M128" s="13"/>
    </row>
    <row r="129" spans="1:13" s="14" customFormat="1" ht="33">
      <c r="A129" s="34">
        <v>44</v>
      </c>
      <c r="B129" s="36" t="s">
        <v>1</v>
      </c>
      <c r="C129" s="61">
        <f aca="true" t="shared" si="21" ref="C129:C140">SUM(D129:I129)</f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34"/>
      <c r="K129" s="12"/>
      <c r="L129" s="13"/>
      <c r="M129" s="13"/>
    </row>
    <row r="130" spans="1:13" s="14" customFormat="1" ht="66">
      <c r="A130" s="34">
        <v>45</v>
      </c>
      <c r="B130" s="36" t="s">
        <v>59</v>
      </c>
      <c r="C130" s="61">
        <f t="shared" si="21"/>
        <v>2618.07776</v>
      </c>
      <c r="D130" s="61">
        <f aca="true" t="shared" si="22" ref="D130:I130">D131+D132+D133+D134+D135+D136+D138+D139+D140+D137</f>
        <v>1521.983</v>
      </c>
      <c r="E130" s="61">
        <f t="shared" si="22"/>
        <v>686.0947600000001</v>
      </c>
      <c r="F130" s="61">
        <f t="shared" si="22"/>
        <v>410</v>
      </c>
      <c r="G130" s="61">
        <f t="shared" si="22"/>
        <v>0</v>
      </c>
      <c r="H130" s="61">
        <f t="shared" si="22"/>
        <v>0</v>
      </c>
      <c r="I130" s="61">
        <f t="shared" si="22"/>
        <v>0</v>
      </c>
      <c r="J130" s="34"/>
      <c r="K130" s="12"/>
      <c r="L130" s="13"/>
      <c r="M130" s="13"/>
    </row>
    <row r="131" spans="1:13" s="14" customFormat="1" ht="33">
      <c r="A131" s="34">
        <v>46</v>
      </c>
      <c r="B131" s="36" t="s">
        <v>55</v>
      </c>
      <c r="C131" s="61">
        <f t="shared" si="21"/>
        <v>1145.153</v>
      </c>
      <c r="D131" s="61">
        <f>200+805.153+25</f>
        <v>1030.153</v>
      </c>
      <c r="E131" s="61">
        <v>115</v>
      </c>
      <c r="F131" s="61">
        <v>0</v>
      </c>
      <c r="G131" s="61">
        <v>0</v>
      </c>
      <c r="H131" s="61">
        <v>0</v>
      </c>
      <c r="I131" s="61">
        <v>0</v>
      </c>
      <c r="J131" s="45" t="s">
        <v>85</v>
      </c>
      <c r="K131" s="12"/>
      <c r="L131" s="13"/>
      <c r="M131" s="13"/>
    </row>
    <row r="132" spans="1:13" s="14" customFormat="1" ht="66">
      <c r="A132" s="34">
        <v>47</v>
      </c>
      <c r="B132" s="36" t="s">
        <v>56</v>
      </c>
      <c r="C132" s="61">
        <f t="shared" si="21"/>
        <v>75.84176</v>
      </c>
      <c r="D132" s="61">
        <v>41.83</v>
      </c>
      <c r="E132" s="61">
        <v>34.01176</v>
      </c>
      <c r="F132" s="61">
        <v>0</v>
      </c>
      <c r="G132" s="61"/>
      <c r="H132" s="61">
        <v>0</v>
      </c>
      <c r="I132" s="61">
        <v>0</v>
      </c>
      <c r="J132" s="45" t="s">
        <v>86</v>
      </c>
      <c r="K132" s="12"/>
      <c r="L132" s="13"/>
      <c r="M132" s="13"/>
    </row>
    <row r="133" spans="1:13" s="14" customFormat="1" ht="33">
      <c r="A133" s="34">
        <v>48</v>
      </c>
      <c r="B133" s="36" t="s">
        <v>74</v>
      </c>
      <c r="C133" s="61">
        <f t="shared" si="21"/>
        <v>514.47</v>
      </c>
      <c r="D133" s="61">
        <v>0</v>
      </c>
      <c r="E133" s="61">
        <v>214.47</v>
      </c>
      <c r="F133" s="61">
        <v>300</v>
      </c>
      <c r="G133" s="61">
        <v>0</v>
      </c>
      <c r="H133" s="61">
        <v>0</v>
      </c>
      <c r="I133" s="61">
        <v>0</v>
      </c>
      <c r="J133" s="45" t="s">
        <v>85</v>
      </c>
      <c r="K133" s="12"/>
      <c r="L133" s="13"/>
      <c r="M133" s="13"/>
    </row>
    <row r="134" spans="1:13" s="14" customFormat="1" ht="66">
      <c r="A134" s="34">
        <v>49</v>
      </c>
      <c r="B134" s="36" t="s">
        <v>6</v>
      </c>
      <c r="C134" s="61">
        <f t="shared" si="21"/>
        <v>110</v>
      </c>
      <c r="D134" s="61">
        <v>0</v>
      </c>
      <c r="E134" s="61">
        <v>0</v>
      </c>
      <c r="F134" s="61">
        <v>110</v>
      </c>
      <c r="G134" s="61">
        <v>0</v>
      </c>
      <c r="H134" s="61">
        <v>0</v>
      </c>
      <c r="I134" s="61">
        <v>0</v>
      </c>
      <c r="J134" s="45" t="s">
        <v>87</v>
      </c>
      <c r="K134" s="12"/>
      <c r="L134" s="13"/>
      <c r="M134" s="13"/>
    </row>
    <row r="135" spans="1:13" s="14" customFormat="1" ht="66">
      <c r="A135" s="34">
        <v>50</v>
      </c>
      <c r="B135" s="36" t="s">
        <v>7</v>
      </c>
      <c r="C135" s="61">
        <f t="shared" si="21"/>
        <v>253.263</v>
      </c>
      <c r="D135" s="61">
        <v>0</v>
      </c>
      <c r="E135" s="61">
        <v>253.263</v>
      </c>
      <c r="F135" s="61">
        <v>0</v>
      </c>
      <c r="G135" s="61">
        <v>0</v>
      </c>
      <c r="H135" s="61">
        <v>0</v>
      </c>
      <c r="I135" s="61">
        <v>0</v>
      </c>
      <c r="J135" s="45" t="s">
        <v>88</v>
      </c>
      <c r="K135" s="12"/>
      <c r="L135" s="13"/>
      <c r="M135" s="13"/>
    </row>
    <row r="136" spans="1:13" s="14" customFormat="1" ht="33">
      <c r="A136" s="34">
        <v>51</v>
      </c>
      <c r="B136" s="36" t="s">
        <v>8</v>
      </c>
      <c r="C136" s="61">
        <f t="shared" si="21"/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45" t="s">
        <v>85</v>
      </c>
      <c r="K136" s="12"/>
      <c r="L136" s="13"/>
      <c r="M136" s="13"/>
    </row>
    <row r="137" spans="1:13" s="14" customFormat="1" ht="33">
      <c r="A137" s="34">
        <v>52</v>
      </c>
      <c r="B137" s="36" t="s">
        <v>112</v>
      </c>
      <c r="C137" s="61">
        <f t="shared" si="21"/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55" t="s">
        <v>85</v>
      </c>
      <c r="K137" s="12"/>
      <c r="L137" s="13"/>
      <c r="M137" s="13"/>
    </row>
    <row r="138" spans="1:13" s="14" customFormat="1" ht="33">
      <c r="A138" s="34">
        <v>53</v>
      </c>
      <c r="B138" s="36" t="s">
        <v>9</v>
      </c>
      <c r="C138" s="61">
        <f t="shared" si="21"/>
        <v>519.35</v>
      </c>
      <c r="D138" s="61">
        <v>450</v>
      </c>
      <c r="E138" s="61">
        <v>69.35</v>
      </c>
      <c r="F138" s="61">
        <v>0</v>
      </c>
      <c r="G138" s="61">
        <v>0</v>
      </c>
      <c r="H138" s="61">
        <v>0</v>
      </c>
      <c r="I138" s="61">
        <v>0</v>
      </c>
      <c r="J138" s="45" t="s">
        <v>89</v>
      </c>
      <c r="K138" s="12"/>
      <c r="L138" s="13"/>
      <c r="M138" s="13"/>
    </row>
    <row r="139" spans="1:13" s="14" customFormat="1" ht="33">
      <c r="A139" s="34">
        <v>54</v>
      </c>
      <c r="B139" s="36" t="s">
        <v>71</v>
      </c>
      <c r="C139" s="61">
        <f t="shared" si="21"/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45" t="s">
        <v>90</v>
      </c>
      <c r="K139" s="12"/>
      <c r="L139" s="13"/>
      <c r="M139" s="13"/>
    </row>
    <row r="140" spans="1:13" s="14" customFormat="1" ht="33">
      <c r="A140" s="34">
        <v>55</v>
      </c>
      <c r="B140" s="36" t="s">
        <v>73</v>
      </c>
      <c r="C140" s="61">
        <f t="shared" si="21"/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45" t="s">
        <v>90</v>
      </c>
      <c r="K140" s="12"/>
      <c r="L140" s="13"/>
      <c r="M140" s="13"/>
    </row>
    <row r="141" spans="1:13" s="11" customFormat="1" ht="204" customHeight="1">
      <c r="A141" s="32">
        <v>56</v>
      </c>
      <c r="B141" s="35" t="s">
        <v>110</v>
      </c>
      <c r="C141" s="60">
        <f>SUM(D141:I141)</f>
        <v>500</v>
      </c>
      <c r="D141" s="60">
        <f aca="true" t="shared" si="23" ref="D141:I141">D142+D143+D144</f>
        <v>0</v>
      </c>
      <c r="E141" s="60">
        <f t="shared" si="23"/>
        <v>0</v>
      </c>
      <c r="F141" s="60">
        <f t="shared" si="23"/>
        <v>0</v>
      </c>
      <c r="G141" s="60">
        <f t="shared" si="23"/>
        <v>500</v>
      </c>
      <c r="H141" s="60">
        <f t="shared" si="23"/>
        <v>0</v>
      </c>
      <c r="I141" s="60">
        <f t="shared" si="23"/>
        <v>0</v>
      </c>
      <c r="J141" s="32" t="s">
        <v>2</v>
      </c>
      <c r="K141" s="9"/>
      <c r="L141" s="10"/>
      <c r="M141" s="10"/>
    </row>
    <row r="142" spans="1:13" s="14" customFormat="1" ht="33">
      <c r="A142" s="34">
        <v>57</v>
      </c>
      <c r="B142" s="36" t="s">
        <v>4</v>
      </c>
      <c r="C142" s="61">
        <f aca="true" t="shared" si="24" ref="C142:I142">C146</f>
        <v>0</v>
      </c>
      <c r="D142" s="61">
        <f t="shared" si="24"/>
        <v>0</v>
      </c>
      <c r="E142" s="61">
        <f t="shared" si="24"/>
        <v>0</v>
      </c>
      <c r="F142" s="61">
        <f t="shared" si="24"/>
        <v>0</v>
      </c>
      <c r="G142" s="61">
        <f>G146</f>
        <v>0</v>
      </c>
      <c r="H142" s="61">
        <f t="shared" si="24"/>
        <v>0</v>
      </c>
      <c r="I142" s="61">
        <f t="shared" si="24"/>
        <v>0</v>
      </c>
      <c r="J142" s="34"/>
      <c r="K142" s="12"/>
      <c r="L142" s="13"/>
      <c r="M142" s="13"/>
    </row>
    <row r="143" spans="1:13" s="14" customFormat="1" ht="33">
      <c r="A143" s="34">
        <v>58</v>
      </c>
      <c r="B143" s="36" t="s">
        <v>1</v>
      </c>
      <c r="C143" s="61">
        <f aca="true" t="shared" si="25" ref="C143:F144">C147</f>
        <v>400</v>
      </c>
      <c r="D143" s="61">
        <f t="shared" si="25"/>
        <v>0</v>
      </c>
      <c r="E143" s="61">
        <f t="shared" si="25"/>
        <v>0</v>
      </c>
      <c r="F143" s="61">
        <f t="shared" si="25"/>
        <v>0</v>
      </c>
      <c r="G143" s="61">
        <f>G147</f>
        <v>400</v>
      </c>
      <c r="H143" s="61">
        <f>H147</f>
        <v>0</v>
      </c>
      <c r="I143" s="61">
        <f>I147</f>
        <v>0</v>
      </c>
      <c r="J143" s="34"/>
      <c r="K143" s="12"/>
      <c r="L143" s="13"/>
      <c r="M143" s="13"/>
    </row>
    <row r="144" spans="1:13" s="14" customFormat="1" ht="66">
      <c r="A144" s="34">
        <v>59</v>
      </c>
      <c r="B144" s="36" t="s">
        <v>59</v>
      </c>
      <c r="C144" s="61">
        <f t="shared" si="25"/>
        <v>100</v>
      </c>
      <c r="D144" s="61">
        <f t="shared" si="25"/>
        <v>0</v>
      </c>
      <c r="E144" s="61">
        <f t="shared" si="25"/>
        <v>0</v>
      </c>
      <c r="F144" s="61">
        <f t="shared" si="25"/>
        <v>0</v>
      </c>
      <c r="G144" s="61">
        <f>G148</f>
        <v>100</v>
      </c>
      <c r="H144" s="61">
        <f>H148</f>
        <v>0</v>
      </c>
      <c r="I144" s="61">
        <f>I148</f>
        <v>0</v>
      </c>
      <c r="J144" s="34"/>
      <c r="K144" s="12"/>
      <c r="L144" s="13"/>
      <c r="M144" s="13"/>
    </row>
    <row r="145" spans="1:13" s="14" customFormat="1" ht="66">
      <c r="A145" s="34">
        <v>60</v>
      </c>
      <c r="B145" s="36" t="s">
        <v>56</v>
      </c>
      <c r="C145" s="61">
        <v>500</v>
      </c>
      <c r="D145" s="61">
        <v>0</v>
      </c>
      <c r="E145" s="61">
        <v>0</v>
      </c>
      <c r="F145" s="61">
        <v>0</v>
      </c>
      <c r="G145" s="61">
        <v>500</v>
      </c>
      <c r="H145" s="61">
        <v>0</v>
      </c>
      <c r="I145" s="61">
        <v>0</v>
      </c>
      <c r="J145" s="55" t="s">
        <v>86</v>
      </c>
      <c r="K145" s="12"/>
      <c r="L145" s="13"/>
      <c r="M145" s="13"/>
    </row>
    <row r="146" spans="1:13" s="14" customFormat="1" ht="33" outlineLevel="1">
      <c r="A146" s="34">
        <v>61</v>
      </c>
      <c r="B146" s="36" t="s">
        <v>4</v>
      </c>
      <c r="C146" s="61">
        <f>SUM(D146:I146)</f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55"/>
      <c r="K146" s="12"/>
      <c r="L146" s="13"/>
      <c r="M146" s="13"/>
    </row>
    <row r="147" spans="1:13" s="14" customFormat="1" ht="33" outlineLevel="1">
      <c r="A147" s="34">
        <v>62</v>
      </c>
      <c r="B147" s="36" t="s">
        <v>1</v>
      </c>
      <c r="C147" s="61">
        <f>SUM(D147:I147)</f>
        <v>400</v>
      </c>
      <c r="D147" s="61">
        <v>0</v>
      </c>
      <c r="E147" s="61">
        <v>0</v>
      </c>
      <c r="F147" s="61">
        <v>0</v>
      </c>
      <c r="G147" s="61">
        <v>400</v>
      </c>
      <c r="H147" s="61">
        <v>0</v>
      </c>
      <c r="I147" s="61">
        <v>0</v>
      </c>
      <c r="J147" s="55"/>
      <c r="K147" s="12"/>
      <c r="L147" s="13"/>
      <c r="M147" s="13"/>
    </row>
    <row r="148" spans="1:13" s="14" customFormat="1" ht="33" outlineLevel="1">
      <c r="A148" s="34">
        <v>63</v>
      </c>
      <c r="B148" s="36" t="s">
        <v>5</v>
      </c>
      <c r="C148" s="61">
        <f>SUM(D148:I148)</f>
        <v>100</v>
      </c>
      <c r="D148" s="61">
        <v>0</v>
      </c>
      <c r="E148" s="61">
        <v>0</v>
      </c>
      <c r="F148" s="61">
        <v>0</v>
      </c>
      <c r="G148" s="61">
        <v>100</v>
      </c>
      <c r="H148" s="61">
        <v>0</v>
      </c>
      <c r="I148" s="61">
        <v>0</v>
      </c>
      <c r="J148" s="55"/>
      <c r="K148" s="12"/>
      <c r="L148" s="13"/>
      <c r="M148" s="13"/>
    </row>
    <row r="149" spans="1:13" s="11" customFormat="1" ht="173.25" customHeight="1">
      <c r="A149" s="32">
        <v>64</v>
      </c>
      <c r="B149" s="35" t="s">
        <v>65</v>
      </c>
      <c r="C149" s="60">
        <f aca="true" t="shared" si="26" ref="C149:C158">SUM(D149:I149)</f>
        <v>804204.1759899999</v>
      </c>
      <c r="D149" s="60">
        <f aca="true" t="shared" si="27" ref="D149:I149">D150+D151+D157</f>
        <v>109516.80399</v>
      </c>
      <c r="E149" s="60">
        <f t="shared" si="27"/>
        <v>124182.491</v>
      </c>
      <c r="F149" s="60">
        <f>F150+F151+F157</f>
        <v>135265.111</v>
      </c>
      <c r="G149" s="60">
        <f t="shared" si="27"/>
        <v>141534.07</v>
      </c>
      <c r="H149" s="60">
        <f t="shared" si="27"/>
        <v>142565.5</v>
      </c>
      <c r="I149" s="60">
        <f t="shared" si="27"/>
        <v>151140.19999999998</v>
      </c>
      <c r="J149" s="32" t="s">
        <v>2</v>
      </c>
      <c r="K149" s="9"/>
      <c r="L149" s="10"/>
      <c r="M149" s="10"/>
    </row>
    <row r="150" spans="1:13" s="14" customFormat="1" ht="33">
      <c r="A150" s="34">
        <v>65</v>
      </c>
      <c r="B150" s="36" t="s">
        <v>4</v>
      </c>
      <c r="C150" s="61">
        <f t="shared" si="26"/>
        <v>0</v>
      </c>
      <c r="D150" s="61">
        <f aca="true" t="shared" si="28" ref="D150:I150">D159+D163+D167+D171+D175+D179+D184+D187</f>
        <v>0</v>
      </c>
      <c r="E150" s="61">
        <f t="shared" si="28"/>
        <v>0</v>
      </c>
      <c r="F150" s="61">
        <f t="shared" si="28"/>
        <v>0</v>
      </c>
      <c r="G150" s="61">
        <f t="shared" si="28"/>
        <v>0</v>
      </c>
      <c r="H150" s="61">
        <f t="shared" si="28"/>
        <v>0</v>
      </c>
      <c r="I150" s="61">
        <f t="shared" si="28"/>
        <v>0</v>
      </c>
      <c r="J150" s="32"/>
      <c r="K150" s="12"/>
      <c r="L150" s="13"/>
      <c r="M150" s="13"/>
    </row>
    <row r="151" spans="1:13" s="14" customFormat="1" ht="33">
      <c r="A151" s="34">
        <v>66</v>
      </c>
      <c r="B151" s="36" t="s">
        <v>1</v>
      </c>
      <c r="C151" s="61">
        <f>SUM(D151:I151)</f>
        <v>10983.196</v>
      </c>
      <c r="D151" s="61">
        <f>SUM(D152:D156)</f>
        <v>3069.3329999999996</v>
      </c>
      <c r="E151" s="61">
        <f>E160+E164+E168+E172+E176+E180+E185+E188</f>
        <v>0</v>
      </c>
      <c r="F151" s="61">
        <f>SUM(F152:F156)-0.1</f>
        <v>7913.863</v>
      </c>
      <c r="G151" s="61">
        <f>G160+G164+G168+G172+G176+G180+G185+G188</f>
        <v>0</v>
      </c>
      <c r="H151" s="61">
        <f>H160+H164+H168+H172+H176+H180+H185+H188</f>
        <v>0</v>
      </c>
      <c r="I151" s="61">
        <f>I160+I164+I168+I172+I176+I180+I185+I188</f>
        <v>0</v>
      </c>
      <c r="J151" s="32"/>
      <c r="K151" s="12"/>
      <c r="L151" s="13"/>
      <c r="M151" s="13"/>
    </row>
    <row r="152" spans="1:13" s="14" customFormat="1" ht="33">
      <c r="A152" s="34">
        <v>67</v>
      </c>
      <c r="B152" s="36" t="s">
        <v>55</v>
      </c>
      <c r="C152" s="61">
        <f t="shared" si="26"/>
        <v>5636.963</v>
      </c>
      <c r="D152" s="61">
        <f>880.69+632.031+190.872</f>
        <v>1703.593</v>
      </c>
      <c r="E152" s="61">
        <v>0</v>
      </c>
      <c r="F152" s="61">
        <f>3021.022+912.348</f>
        <v>3933.37</v>
      </c>
      <c r="G152" s="61">
        <v>0</v>
      </c>
      <c r="H152" s="61">
        <v>0</v>
      </c>
      <c r="I152" s="61">
        <v>0</v>
      </c>
      <c r="J152" s="32"/>
      <c r="K152" s="12"/>
      <c r="L152" s="13"/>
      <c r="M152" s="13"/>
    </row>
    <row r="153" spans="1:13" s="14" customFormat="1" ht="33">
      <c r="A153" s="34">
        <v>68</v>
      </c>
      <c r="B153" s="36" t="s">
        <v>74</v>
      </c>
      <c r="C153" s="61">
        <f t="shared" si="26"/>
        <v>1446.96</v>
      </c>
      <c r="D153" s="61">
        <f>206.46+148.167+44.746</f>
        <v>399.373</v>
      </c>
      <c r="E153" s="61">
        <v>0</v>
      </c>
      <c r="F153" s="61">
        <f>804.598+242.989</f>
        <v>1047.587</v>
      </c>
      <c r="G153" s="61">
        <v>0</v>
      </c>
      <c r="H153" s="61">
        <v>0</v>
      </c>
      <c r="I153" s="61">
        <v>0</v>
      </c>
      <c r="J153" s="32"/>
      <c r="K153" s="12"/>
      <c r="L153" s="13"/>
      <c r="M153" s="13"/>
    </row>
    <row r="154" spans="1:13" s="14" customFormat="1" ht="33">
      <c r="A154" s="34">
        <v>69</v>
      </c>
      <c r="B154" s="36" t="s">
        <v>6</v>
      </c>
      <c r="C154" s="61">
        <f t="shared" si="26"/>
        <v>585.935</v>
      </c>
      <c r="D154" s="61">
        <f>93.137+62.109+18.756</f>
        <v>174.002</v>
      </c>
      <c r="E154" s="61">
        <v>0</v>
      </c>
      <c r="F154" s="61">
        <f>316.385+95.548</f>
        <v>411.933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>
        <v>70</v>
      </c>
      <c r="B155" s="36" t="s">
        <v>7</v>
      </c>
      <c r="C155" s="61">
        <f t="shared" si="26"/>
        <v>1834.221</v>
      </c>
      <c r="D155" s="61">
        <f>185.163+132.883+40.13</f>
        <v>358.17600000000004</v>
      </c>
      <c r="E155" s="61">
        <v>0</v>
      </c>
      <c r="F155" s="61">
        <f>1133.675+342.37</f>
        <v>1476.045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>
        <v>71</v>
      </c>
      <c r="B156" s="36" t="s">
        <v>8</v>
      </c>
      <c r="C156" s="61">
        <f t="shared" si="26"/>
        <v>1479.217</v>
      </c>
      <c r="D156" s="61">
        <f>224.457+161.084+48.648</f>
        <v>434.189</v>
      </c>
      <c r="E156" s="61">
        <v>0</v>
      </c>
      <c r="F156" s="61">
        <f>802.633+242.395</f>
        <v>1045.028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66">
      <c r="A157" s="34">
        <v>72</v>
      </c>
      <c r="B157" s="36" t="s">
        <v>59</v>
      </c>
      <c r="C157" s="61">
        <f>SUM(D157:I157)</f>
        <v>793220.9799899999</v>
      </c>
      <c r="D157" s="61">
        <f aca="true" t="shared" si="29" ref="D157:I157">D158+D162+D166+D170+D174+D178+D183+D182</f>
        <v>106447.47099</v>
      </c>
      <c r="E157" s="61">
        <f t="shared" si="29"/>
        <v>124182.491</v>
      </c>
      <c r="F157" s="61">
        <f t="shared" si="29"/>
        <v>127351.248</v>
      </c>
      <c r="G157" s="61">
        <f t="shared" si="29"/>
        <v>141534.07</v>
      </c>
      <c r="H157" s="61">
        <f t="shared" si="29"/>
        <v>142565.5</v>
      </c>
      <c r="I157" s="61">
        <f t="shared" si="29"/>
        <v>151140.19999999998</v>
      </c>
      <c r="J157" s="32"/>
      <c r="K157" s="12"/>
      <c r="L157" s="13"/>
      <c r="M157" s="13"/>
    </row>
    <row r="158" spans="1:13" ht="99">
      <c r="A158" s="34">
        <v>73</v>
      </c>
      <c r="B158" s="36" t="s">
        <v>55</v>
      </c>
      <c r="C158" s="61">
        <f t="shared" si="26"/>
        <v>393798.70146</v>
      </c>
      <c r="D158" s="61">
        <f>56706.045+62.486-255.98084</f>
        <v>56512.55016</v>
      </c>
      <c r="E158" s="61">
        <f>60530.521-550-405.782</f>
        <v>59574.739</v>
      </c>
      <c r="F158" s="43">
        <f>62165.087+486.7853+100-200</f>
        <v>62551.8723</v>
      </c>
      <c r="G158" s="43">
        <f>70719.973-964.35</f>
        <v>69755.62299999999</v>
      </c>
      <c r="H158" s="43">
        <f>70747.32-250</f>
        <v>70497.32</v>
      </c>
      <c r="I158" s="61">
        <v>74906.597</v>
      </c>
      <c r="J158" s="55" t="s">
        <v>91</v>
      </c>
      <c r="K158" s="7"/>
      <c r="L158" s="2"/>
      <c r="M158" s="2"/>
    </row>
    <row r="159" spans="1:13" ht="33" customHeight="1" hidden="1" outlineLevel="1">
      <c r="A159" s="34">
        <v>70</v>
      </c>
      <c r="B159" s="36" t="s">
        <v>4</v>
      </c>
      <c r="C159" s="61">
        <f aca="true" t="shared" si="30" ref="C159:C183">SUM(D159:I159)</f>
        <v>0</v>
      </c>
      <c r="D159" s="61"/>
      <c r="E159" s="61"/>
      <c r="F159" s="61"/>
      <c r="G159" s="43"/>
      <c r="H159" s="43"/>
      <c r="I159" s="61"/>
      <c r="J159" s="55"/>
      <c r="K159" s="7"/>
      <c r="L159" s="2"/>
      <c r="M159" s="2"/>
    </row>
    <row r="160" spans="1:13" ht="33" customHeight="1" hidden="1" outlineLevel="1">
      <c r="A160" s="34">
        <v>71</v>
      </c>
      <c r="B160" s="36" t="s">
        <v>1</v>
      </c>
      <c r="C160" s="61">
        <f t="shared" si="30"/>
        <v>0</v>
      </c>
      <c r="D160" s="61"/>
      <c r="E160" s="61"/>
      <c r="F160" s="61"/>
      <c r="G160" s="43"/>
      <c r="H160" s="43"/>
      <c r="I160" s="61"/>
      <c r="J160" s="55"/>
      <c r="K160" s="7"/>
      <c r="L160" s="2"/>
      <c r="M160" s="2"/>
    </row>
    <row r="161" spans="1:13" ht="33" hidden="1" outlineLevel="1">
      <c r="A161" s="34">
        <v>72</v>
      </c>
      <c r="B161" s="36" t="s">
        <v>5</v>
      </c>
      <c r="C161" s="61">
        <f t="shared" si="30"/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99" collapsed="1">
      <c r="A162" s="34">
        <v>74</v>
      </c>
      <c r="B162" s="36" t="s">
        <v>56</v>
      </c>
      <c r="C162" s="61">
        <f t="shared" si="30"/>
        <v>86</v>
      </c>
      <c r="D162" s="61">
        <v>20</v>
      </c>
      <c r="E162" s="61">
        <f>31-21</f>
        <v>10</v>
      </c>
      <c r="F162" s="61">
        <f>31-6</f>
        <v>25</v>
      </c>
      <c r="G162" s="43">
        <v>31</v>
      </c>
      <c r="H162" s="43">
        <v>0</v>
      </c>
      <c r="I162" s="61">
        <v>0</v>
      </c>
      <c r="J162" s="55" t="s">
        <v>92</v>
      </c>
      <c r="K162" s="7"/>
      <c r="L162" s="2"/>
      <c r="M162" s="2"/>
    </row>
    <row r="163" spans="1:13" ht="33" customHeight="1" hidden="1" outlineLevel="1">
      <c r="A163" s="34">
        <v>74</v>
      </c>
      <c r="B163" s="36" t="s">
        <v>4</v>
      </c>
      <c r="C163" s="61">
        <f t="shared" si="30"/>
        <v>0</v>
      </c>
      <c r="D163" s="61"/>
      <c r="E163" s="61"/>
      <c r="F163" s="61"/>
      <c r="G163" s="61"/>
      <c r="H163" s="61"/>
      <c r="I163" s="61"/>
      <c r="J163" s="55"/>
      <c r="K163" s="7"/>
      <c r="L163" s="2"/>
      <c r="M163" s="2"/>
    </row>
    <row r="164" spans="1:13" ht="33" customHeight="1" hidden="1" outlineLevel="1">
      <c r="A164" s="34">
        <v>75</v>
      </c>
      <c r="B164" s="36" t="s">
        <v>1</v>
      </c>
      <c r="C164" s="61">
        <f t="shared" si="30"/>
        <v>0</v>
      </c>
      <c r="D164" s="61"/>
      <c r="E164" s="61"/>
      <c r="F164" s="61"/>
      <c r="G164" s="61"/>
      <c r="H164" s="61"/>
      <c r="I164" s="61"/>
      <c r="J164" s="55"/>
      <c r="K164" s="7"/>
      <c r="L164" s="2"/>
      <c r="M164" s="2"/>
    </row>
    <row r="165" spans="1:13" ht="33" customHeight="1" hidden="1" outlineLevel="1">
      <c r="A165" s="34">
        <v>76</v>
      </c>
      <c r="B165" s="36" t="s">
        <v>5</v>
      </c>
      <c r="C165" s="61">
        <f t="shared" si="30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99" collapsed="1">
      <c r="A166" s="34">
        <v>75</v>
      </c>
      <c r="B166" s="36" t="s">
        <v>74</v>
      </c>
      <c r="C166" s="61">
        <f t="shared" si="30"/>
        <v>104026.73757</v>
      </c>
      <c r="D166" s="61">
        <f>13327.33+1500+563.18-4.52809+6.69908</f>
        <v>15392.68099</v>
      </c>
      <c r="E166" s="61">
        <f>14930.939+3200+3892.975-137.5-1480.082-1960</f>
        <v>18446.332</v>
      </c>
      <c r="F166" s="61">
        <f>17233.093+7.88558+1800-1800-300</f>
        <v>16940.97858</v>
      </c>
      <c r="G166" s="61">
        <f>17222.08-263.29</f>
        <v>16958.79</v>
      </c>
      <c r="H166" s="61">
        <v>17640.31</v>
      </c>
      <c r="I166" s="61">
        <v>18647.646</v>
      </c>
      <c r="J166" s="55" t="s">
        <v>93</v>
      </c>
      <c r="K166" s="7"/>
      <c r="L166" s="2"/>
      <c r="M166" s="2"/>
    </row>
    <row r="167" spans="1:13" ht="33" customHeight="1" hidden="1" outlineLevel="1">
      <c r="A167" s="34">
        <v>78</v>
      </c>
      <c r="B167" s="36" t="s">
        <v>4</v>
      </c>
      <c r="C167" s="61">
        <f t="shared" si="30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33" customHeight="1" hidden="1" outlineLevel="1">
      <c r="A168" s="34">
        <v>79</v>
      </c>
      <c r="B168" s="36" t="s">
        <v>1</v>
      </c>
      <c r="C168" s="61">
        <f t="shared" si="30"/>
        <v>0</v>
      </c>
      <c r="D168" s="61"/>
      <c r="E168" s="61"/>
      <c r="F168" s="61"/>
      <c r="G168" s="61"/>
      <c r="H168" s="61"/>
      <c r="I168" s="61"/>
      <c r="J168" s="55"/>
      <c r="K168" s="7"/>
      <c r="L168" s="2"/>
      <c r="M168" s="2"/>
    </row>
    <row r="169" spans="1:13" ht="33" customHeight="1" hidden="1" outlineLevel="1">
      <c r="A169" s="34">
        <v>80</v>
      </c>
      <c r="B169" s="36" t="s">
        <v>5</v>
      </c>
      <c r="C169" s="61">
        <f t="shared" si="30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99" collapsed="1">
      <c r="A170" s="34">
        <v>76</v>
      </c>
      <c r="B170" s="36" t="s">
        <v>6</v>
      </c>
      <c r="C170" s="61">
        <f t="shared" si="30"/>
        <v>45785.850959999996</v>
      </c>
      <c r="D170" s="61">
        <f>6167.321+600+27.0796-4.7206+1.12296</f>
        <v>6790.80296</v>
      </c>
      <c r="E170" s="61">
        <v>6775.111</v>
      </c>
      <c r="F170" s="61">
        <f>6877.396-11.897+17.858</f>
        <v>6883.357</v>
      </c>
      <c r="G170" s="61">
        <f>7784.94-262.37+1500</f>
        <v>9022.57</v>
      </c>
      <c r="H170" s="61">
        <v>7936.994</v>
      </c>
      <c r="I170" s="61">
        <v>8377.016</v>
      </c>
      <c r="J170" s="55" t="s">
        <v>94</v>
      </c>
      <c r="K170" s="7"/>
      <c r="L170" s="2"/>
      <c r="M170" s="2"/>
    </row>
    <row r="171" spans="1:13" ht="33" customHeight="1" hidden="1" outlineLevel="1">
      <c r="A171" s="34">
        <v>82</v>
      </c>
      <c r="B171" s="36" t="s">
        <v>4</v>
      </c>
      <c r="C171" s="61">
        <f t="shared" si="30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33" customHeight="1" hidden="1" outlineLevel="1">
      <c r="A172" s="34">
        <v>83</v>
      </c>
      <c r="B172" s="36" t="s">
        <v>1</v>
      </c>
      <c r="C172" s="61">
        <f t="shared" si="30"/>
        <v>0</v>
      </c>
      <c r="D172" s="61"/>
      <c r="E172" s="61"/>
      <c r="F172" s="61"/>
      <c r="G172" s="61"/>
      <c r="H172" s="61"/>
      <c r="I172" s="61"/>
      <c r="J172" s="55"/>
      <c r="K172" s="7"/>
      <c r="L172" s="2"/>
      <c r="M172" s="2"/>
    </row>
    <row r="173" spans="1:13" ht="33" customHeight="1" hidden="1" outlineLevel="1">
      <c r="A173" s="34">
        <v>84</v>
      </c>
      <c r="B173" s="36" t="s">
        <v>5</v>
      </c>
      <c r="C173" s="61">
        <f t="shared" si="30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108" customHeight="1" collapsed="1">
      <c r="A174" s="34">
        <v>77</v>
      </c>
      <c r="B174" s="36" t="s">
        <v>7</v>
      </c>
      <c r="C174" s="61">
        <f t="shared" si="30"/>
        <v>97191.36654</v>
      </c>
      <c r="D174" s="61">
        <v>11722.01</v>
      </c>
      <c r="E174" s="61">
        <f>23538.818+496+50-350-50-200-485.084-91.436</f>
        <v>22908.298</v>
      </c>
      <c r="F174" s="61">
        <f>24095.899+18.73654-100</f>
        <v>24014.635540000003</v>
      </c>
      <c r="G174" s="61">
        <f>26847.407+308-13671.918-51.8</f>
        <v>13431.689</v>
      </c>
      <c r="H174" s="61">
        <f>27348.022-15146.262</f>
        <v>12201.76</v>
      </c>
      <c r="I174" s="61">
        <f>28938.162-16025.188</f>
        <v>12912.974</v>
      </c>
      <c r="J174" s="55" t="s">
        <v>104</v>
      </c>
      <c r="K174" s="7"/>
      <c r="L174" s="2"/>
      <c r="M174" s="2"/>
    </row>
    <row r="175" spans="1:13" ht="33" customHeight="1" hidden="1" outlineLevel="1">
      <c r="A175" s="34">
        <v>86</v>
      </c>
      <c r="B175" s="36" t="s">
        <v>4</v>
      </c>
      <c r="C175" s="61">
        <f t="shared" si="30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33" customHeight="1" hidden="1" outlineLevel="1">
      <c r="A176" s="34">
        <v>87</v>
      </c>
      <c r="B176" s="36" t="s">
        <v>1</v>
      </c>
      <c r="C176" s="61">
        <f t="shared" si="30"/>
        <v>0</v>
      </c>
      <c r="D176" s="61"/>
      <c r="E176" s="61"/>
      <c r="F176" s="61"/>
      <c r="G176" s="61"/>
      <c r="H176" s="61"/>
      <c r="I176" s="61"/>
      <c r="J176" s="55"/>
      <c r="K176" s="7"/>
      <c r="L176" s="2"/>
      <c r="M176" s="2"/>
    </row>
    <row r="177" spans="1:13" ht="33" customHeight="1" hidden="1" outlineLevel="1">
      <c r="A177" s="34">
        <v>88</v>
      </c>
      <c r="B177" s="36" t="s">
        <v>5</v>
      </c>
      <c r="C177" s="61">
        <f t="shared" si="30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99" collapsed="1">
      <c r="A178" s="34">
        <v>78</v>
      </c>
      <c r="B178" s="36" t="s">
        <v>8</v>
      </c>
      <c r="C178" s="61">
        <f t="shared" si="30"/>
        <v>107447.95545999998</v>
      </c>
      <c r="D178" s="61">
        <f>14743.314+200+1055.79+0.32288</f>
        <v>15999.426879999999</v>
      </c>
      <c r="E178" s="61">
        <f>16243.011+200+100-150+75</f>
        <v>16468.011</v>
      </c>
      <c r="F178" s="61">
        <f>16663.325+8.73458-100+100+200+57.345</f>
        <v>16929.404580000002</v>
      </c>
      <c r="G178" s="61">
        <f>18924.47-286.99</f>
        <v>18637.48</v>
      </c>
      <c r="H178" s="61">
        <v>19142.854</v>
      </c>
      <c r="I178" s="61">
        <v>20270.779</v>
      </c>
      <c r="J178" s="55" t="s">
        <v>95</v>
      </c>
      <c r="K178" s="7"/>
      <c r="L178" s="2"/>
      <c r="M178" s="2"/>
    </row>
    <row r="179" spans="1:13" ht="33" customHeight="1" hidden="1" outlineLevel="1">
      <c r="A179" s="34">
        <v>90</v>
      </c>
      <c r="B179" s="36" t="s">
        <v>4</v>
      </c>
      <c r="C179" s="61">
        <f t="shared" si="30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33" customHeight="1" hidden="1" outlineLevel="1">
      <c r="A180" s="34">
        <v>91</v>
      </c>
      <c r="B180" s="36" t="s">
        <v>1</v>
      </c>
      <c r="C180" s="61">
        <f t="shared" si="30"/>
        <v>0</v>
      </c>
      <c r="D180" s="61"/>
      <c r="E180" s="61"/>
      <c r="F180" s="61"/>
      <c r="G180" s="61"/>
      <c r="H180" s="61"/>
      <c r="I180" s="61"/>
      <c r="J180" s="55"/>
      <c r="K180" s="7"/>
      <c r="L180" s="2"/>
      <c r="M180" s="2"/>
    </row>
    <row r="181" spans="1:13" ht="33" customHeight="1" hidden="1" outlineLevel="1">
      <c r="A181" s="34">
        <v>92</v>
      </c>
      <c r="B181" s="36" t="s">
        <v>5</v>
      </c>
      <c r="C181" s="61">
        <f t="shared" si="30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101.25" customHeight="1" collapsed="1">
      <c r="A182" s="34">
        <v>79</v>
      </c>
      <c r="B182" s="36" t="s">
        <v>9</v>
      </c>
      <c r="C182" s="61">
        <f>SUM(D182:I182)</f>
        <v>41</v>
      </c>
      <c r="D182" s="61">
        <v>10</v>
      </c>
      <c r="E182" s="61">
        <f>25-20-5</f>
        <v>0</v>
      </c>
      <c r="F182" s="61">
        <f>25-17-2</f>
        <v>6</v>
      </c>
      <c r="G182" s="61">
        <v>25</v>
      </c>
      <c r="H182" s="61">
        <v>0</v>
      </c>
      <c r="I182" s="61">
        <v>0</v>
      </c>
      <c r="J182" s="55" t="s">
        <v>96</v>
      </c>
      <c r="K182" s="7"/>
      <c r="L182" s="2"/>
      <c r="M182" s="2"/>
    </row>
    <row r="183" spans="1:13" ht="101.25" customHeight="1">
      <c r="A183" s="34">
        <v>80</v>
      </c>
      <c r="B183" s="36" t="s">
        <v>112</v>
      </c>
      <c r="C183" s="61">
        <f t="shared" si="30"/>
        <v>44843.368</v>
      </c>
      <c r="D183" s="61">
        <v>0</v>
      </c>
      <c r="E183" s="61">
        <v>0</v>
      </c>
      <c r="F183" s="61">
        <v>0</v>
      </c>
      <c r="G183" s="61">
        <v>13671.918</v>
      </c>
      <c r="H183" s="61">
        <v>15146.262</v>
      </c>
      <c r="I183" s="61">
        <v>16025.188</v>
      </c>
      <c r="J183" s="55" t="s">
        <v>94</v>
      </c>
      <c r="K183" s="7"/>
      <c r="L183" s="2"/>
      <c r="M183" s="2"/>
    </row>
    <row r="184" spans="1:13" ht="33" hidden="1" outlineLevel="1">
      <c r="A184" s="32"/>
      <c r="B184" s="35" t="s">
        <v>4</v>
      </c>
      <c r="C184" s="60">
        <f aca="true" t="shared" si="31" ref="C184:C189">SUM(D184:E184)</f>
        <v>0</v>
      </c>
      <c r="D184" s="60"/>
      <c r="E184" s="60"/>
      <c r="F184" s="60"/>
      <c r="G184" s="60"/>
      <c r="H184" s="60"/>
      <c r="I184" s="60"/>
      <c r="J184" s="32"/>
      <c r="K184" s="7"/>
      <c r="L184" s="2"/>
      <c r="M184" s="2"/>
    </row>
    <row r="185" spans="1:13" ht="33" hidden="1" outlineLevel="1">
      <c r="A185" s="32"/>
      <c r="B185" s="35" t="s">
        <v>1</v>
      </c>
      <c r="C185" s="60">
        <f t="shared" si="31"/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5</v>
      </c>
      <c r="C186" s="60">
        <f t="shared" si="31"/>
        <v>130</v>
      </c>
      <c r="D186" s="60">
        <v>65</v>
      </c>
      <c r="E186" s="60">
        <v>65</v>
      </c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4</v>
      </c>
      <c r="C187" s="60">
        <f t="shared" si="31"/>
        <v>0</v>
      </c>
      <c r="D187" s="60"/>
      <c r="E187" s="60"/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1</v>
      </c>
      <c r="C188" s="60">
        <f t="shared" si="31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5</v>
      </c>
      <c r="C189" s="60">
        <f t="shared" si="31"/>
        <v>0</v>
      </c>
      <c r="D189" s="60">
        <v>0</v>
      </c>
      <c r="E189" s="60">
        <v>0</v>
      </c>
      <c r="F189" s="60"/>
      <c r="G189" s="60"/>
      <c r="H189" s="60"/>
      <c r="I189" s="60"/>
      <c r="J189" s="32"/>
      <c r="K189" s="7"/>
      <c r="L189" s="2"/>
      <c r="M189" s="2"/>
    </row>
    <row r="190" spans="1:13" s="11" customFormat="1" ht="108.75" customHeight="1" collapsed="1">
      <c r="A190" s="32">
        <v>81</v>
      </c>
      <c r="B190" s="35" t="s">
        <v>62</v>
      </c>
      <c r="C190" s="60">
        <f aca="true" t="shared" si="32" ref="C190:C199">SUM(D190:I190)</f>
        <v>25851.4</v>
      </c>
      <c r="D190" s="60">
        <f aca="true" t="shared" si="33" ref="D190:I190">D191+D192+D193</f>
        <v>25851.4</v>
      </c>
      <c r="E190" s="60">
        <f t="shared" si="33"/>
        <v>0</v>
      </c>
      <c r="F190" s="60">
        <f t="shared" si="33"/>
        <v>0</v>
      </c>
      <c r="G190" s="60">
        <f t="shared" si="33"/>
        <v>0</v>
      </c>
      <c r="H190" s="60">
        <f t="shared" si="33"/>
        <v>0</v>
      </c>
      <c r="I190" s="60">
        <f t="shared" si="33"/>
        <v>0</v>
      </c>
      <c r="J190" s="32"/>
      <c r="K190" s="9"/>
      <c r="L190" s="10"/>
      <c r="M190" s="10"/>
    </row>
    <row r="191" spans="1:13" s="14" customFormat="1" ht="33">
      <c r="A191" s="34">
        <v>82</v>
      </c>
      <c r="B191" s="36" t="s">
        <v>4</v>
      </c>
      <c r="C191" s="61">
        <f t="shared" si="32"/>
        <v>0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34"/>
      <c r="K191" s="12"/>
      <c r="L191" s="13"/>
      <c r="M191" s="13"/>
    </row>
    <row r="192" spans="1:13" s="14" customFormat="1" ht="66">
      <c r="A192" s="34">
        <v>83</v>
      </c>
      <c r="B192" s="36" t="s">
        <v>75</v>
      </c>
      <c r="C192" s="61">
        <f t="shared" si="32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84</v>
      </c>
      <c r="B193" s="36" t="s">
        <v>59</v>
      </c>
      <c r="C193" s="61">
        <f t="shared" si="32"/>
        <v>25851.4</v>
      </c>
      <c r="D193" s="61">
        <f aca="true" t="shared" si="34" ref="D193:I193">D194+D195</f>
        <v>25851.4</v>
      </c>
      <c r="E193" s="61">
        <f t="shared" si="34"/>
        <v>0</v>
      </c>
      <c r="F193" s="61">
        <f t="shared" si="34"/>
        <v>0</v>
      </c>
      <c r="G193" s="61">
        <f t="shared" si="34"/>
        <v>0</v>
      </c>
      <c r="H193" s="61">
        <f t="shared" si="34"/>
        <v>0</v>
      </c>
      <c r="I193" s="61">
        <f t="shared" si="34"/>
        <v>0</v>
      </c>
      <c r="J193" s="34"/>
      <c r="K193" s="12"/>
      <c r="L193" s="13"/>
      <c r="M193" s="13"/>
    </row>
    <row r="194" spans="1:13" ht="81.75" customHeight="1">
      <c r="A194" s="34">
        <v>85</v>
      </c>
      <c r="B194" s="36" t="s">
        <v>71</v>
      </c>
      <c r="C194" s="61">
        <f t="shared" si="32"/>
        <v>15699.624</v>
      </c>
      <c r="D194" s="61">
        <f>16187.161-487.537</f>
        <v>15699.624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46" t="s">
        <v>97</v>
      </c>
      <c r="K194" s="7"/>
      <c r="L194" s="2"/>
      <c r="M194" s="2"/>
    </row>
    <row r="195" spans="1:13" ht="67.5" customHeight="1">
      <c r="A195" s="34">
        <v>86</v>
      </c>
      <c r="B195" s="36" t="s">
        <v>72</v>
      </c>
      <c r="C195" s="61">
        <f t="shared" si="32"/>
        <v>10151.776</v>
      </c>
      <c r="D195" s="61">
        <f>10419.839-268.063</f>
        <v>10151.776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97</v>
      </c>
      <c r="K195" s="7"/>
      <c r="L195" s="2"/>
      <c r="M195" s="2"/>
    </row>
    <row r="196" spans="1:13" s="11" customFormat="1" ht="105.75" customHeight="1">
      <c r="A196" s="32">
        <v>87</v>
      </c>
      <c r="B196" s="35" t="s">
        <v>63</v>
      </c>
      <c r="C196" s="60">
        <f t="shared" si="32"/>
        <v>229698.22248</v>
      </c>
      <c r="D196" s="60">
        <f aca="true" t="shared" si="35" ref="D196:I196">D197+D198+D199</f>
        <v>33328.992999999995</v>
      </c>
      <c r="E196" s="60">
        <f t="shared" si="35"/>
        <v>34574.61748</v>
      </c>
      <c r="F196" s="60">
        <f>F197+F198+F199</f>
        <v>37724.082</v>
      </c>
      <c r="G196" s="60">
        <f t="shared" si="35"/>
        <v>39953.93</v>
      </c>
      <c r="H196" s="60">
        <f t="shared" si="35"/>
        <v>40796.8</v>
      </c>
      <c r="I196" s="60">
        <f t="shared" si="35"/>
        <v>43319.8</v>
      </c>
      <c r="J196" s="32"/>
      <c r="K196" s="9"/>
      <c r="L196" s="10"/>
      <c r="M196" s="10"/>
    </row>
    <row r="197" spans="1:13" s="14" customFormat="1" ht="33">
      <c r="A197" s="34">
        <v>88</v>
      </c>
      <c r="B197" s="36" t="s">
        <v>4</v>
      </c>
      <c r="C197" s="61">
        <f t="shared" si="32"/>
        <v>0</v>
      </c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34"/>
      <c r="K197" s="12"/>
      <c r="L197" s="13"/>
      <c r="M197" s="13"/>
    </row>
    <row r="198" spans="1:13" s="14" customFormat="1" ht="33">
      <c r="A198" s="34">
        <v>89</v>
      </c>
      <c r="B198" s="36" t="s">
        <v>1</v>
      </c>
      <c r="C198" s="61">
        <f t="shared" si="32"/>
        <v>3495.3530000000005</v>
      </c>
      <c r="D198" s="61">
        <f>520.633+378.37+114.268</f>
        <v>1013.2710000000001</v>
      </c>
      <c r="E198" s="61">
        <v>0</v>
      </c>
      <c r="F198" s="61">
        <f>1906.361+575.721</f>
        <v>2482.0820000000003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66">
      <c r="A199" s="34">
        <v>90</v>
      </c>
      <c r="B199" s="36" t="s">
        <v>59</v>
      </c>
      <c r="C199" s="61">
        <f t="shared" si="32"/>
        <v>226202.86948</v>
      </c>
      <c r="D199" s="61">
        <f aca="true" t="shared" si="36" ref="D199:I199">D200</f>
        <v>32315.721999999998</v>
      </c>
      <c r="E199" s="61">
        <f t="shared" si="36"/>
        <v>34574.61748</v>
      </c>
      <c r="F199" s="61">
        <f t="shared" si="36"/>
        <v>35242</v>
      </c>
      <c r="G199" s="61">
        <f t="shared" si="36"/>
        <v>39953.93</v>
      </c>
      <c r="H199" s="61">
        <f t="shared" si="36"/>
        <v>40796.8</v>
      </c>
      <c r="I199" s="61">
        <f t="shared" si="36"/>
        <v>43319.8</v>
      </c>
      <c r="J199" s="34"/>
      <c r="K199" s="12"/>
      <c r="L199" s="13"/>
      <c r="M199" s="13"/>
    </row>
    <row r="200" spans="1:13" ht="106.5" customHeight="1">
      <c r="A200" s="34">
        <v>91</v>
      </c>
      <c r="B200" s="36" t="s">
        <v>56</v>
      </c>
      <c r="C200" s="61">
        <f>SUM(D200:I200)</f>
        <v>226202.86948</v>
      </c>
      <c r="D200" s="61">
        <f>32382.612-11.58-55.31</f>
        <v>32315.721999999998</v>
      </c>
      <c r="E200" s="61">
        <f>34578.5-3.88252</f>
        <v>34574.61748</v>
      </c>
      <c r="F200" s="61">
        <f>35251+6-15</f>
        <v>35242</v>
      </c>
      <c r="G200" s="61">
        <f>40084.53-130.6</f>
        <v>39953.93</v>
      </c>
      <c r="H200" s="61">
        <v>40796.8</v>
      </c>
      <c r="I200" s="61">
        <v>43319.8</v>
      </c>
      <c r="J200" s="47" t="s">
        <v>92</v>
      </c>
      <c r="K200" s="7"/>
      <c r="L200" s="2"/>
      <c r="M200" s="2"/>
    </row>
    <row r="201" spans="1:13" s="11" customFormat="1" ht="409.5">
      <c r="A201" s="32">
        <v>92</v>
      </c>
      <c r="B201" s="35" t="s">
        <v>108</v>
      </c>
      <c r="C201" s="60">
        <f>C202+C203+C204</f>
        <v>1976.46</v>
      </c>
      <c r="D201" s="60">
        <f aca="true" t="shared" si="37" ref="D201:I201">D202+D203+D204</f>
        <v>486.46000000000004</v>
      </c>
      <c r="E201" s="60">
        <f>E202+E203+E204</f>
        <v>515</v>
      </c>
      <c r="F201" s="60">
        <f>F202+F203+F204</f>
        <v>475</v>
      </c>
      <c r="G201" s="60">
        <f t="shared" si="37"/>
        <v>100</v>
      </c>
      <c r="H201" s="60">
        <f t="shared" si="37"/>
        <v>200</v>
      </c>
      <c r="I201" s="60">
        <f t="shared" si="37"/>
        <v>200</v>
      </c>
      <c r="J201" s="32"/>
      <c r="K201" s="9"/>
      <c r="L201" s="10"/>
      <c r="M201" s="10"/>
    </row>
    <row r="202" spans="1:13" s="14" customFormat="1" ht="33">
      <c r="A202" s="34">
        <v>93</v>
      </c>
      <c r="B202" s="36" t="s">
        <v>4</v>
      </c>
      <c r="C202" s="61">
        <f>SUM(D202:I202)</f>
        <v>0</v>
      </c>
      <c r="D202" s="61">
        <v>0</v>
      </c>
      <c r="E202" s="61">
        <v>0</v>
      </c>
      <c r="F202" s="61">
        <v>0</v>
      </c>
      <c r="G202" s="61">
        <v>0</v>
      </c>
      <c r="H202" s="61">
        <v>0</v>
      </c>
      <c r="I202" s="61">
        <v>0</v>
      </c>
      <c r="J202" s="34"/>
      <c r="K202" s="12"/>
      <c r="L202" s="13"/>
      <c r="M202" s="13"/>
    </row>
    <row r="203" spans="1:13" s="14" customFormat="1" ht="33">
      <c r="A203" s="34">
        <v>94</v>
      </c>
      <c r="B203" s="36" t="s">
        <v>1</v>
      </c>
      <c r="C203" s="61">
        <f>SUM(D203:I203)</f>
        <v>890.9</v>
      </c>
      <c r="D203" s="61">
        <v>315.9</v>
      </c>
      <c r="E203" s="61">
        <v>315</v>
      </c>
      <c r="F203" s="61">
        <v>260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66">
      <c r="A204" s="34">
        <v>95</v>
      </c>
      <c r="B204" s="36" t="s">
        <v>59</v>
      </c>
      <c r="C204" s="61">
        <f>SUM(D204:I204)</f>
        <v>1085.56</v>
      </c>
      <c r="D204" s="61">
        <f aca="true" t="shared" si="38" ref="D204:I204">D205</f>
        <v>170.56000000000003</v>
      </c>
      <c r="E204" s="61">
        <f t="shared" si="38"/>
        <v>200</v>
      </c>
      <c r="F204" s="61">
        <f t="shared" si="38"/>
        <v>215</v>
      </c>
      <c r="G204" s="61">
        <f t="shared" si="38"/>
        <v>100</v>
      </c>
      <c r="H204" s="61">
        <f t="shared" si="38"/>
        <v>200</v>
      </c>
      <c r="I204" s="61">
        <f t="shared" si="38"/>
        <v>200</v>
      </c>
      <c r="J204" s="34"/>
      <c r="K204" s="12"/>
      <c r="L204" s="13"/>
      <c r="M204" s="13"/>
    </row>
    <row r="205" spans="1:13" ht="104.25" customHeight="1">
      <c r="A205" s="34">
        <v>96</v>
      </c>
      <c r="B205" s="36" t="s">
        <v>56</v>
      </c>
      <c r="C205" s="61">
        <f>SUM(D205:I205)</f>
        <v>1085.56</v>
      </c>
      <c r="D205" s="61">
        <f>200-52.6+11.58+11.58</f>
        <v>170.56000000000003</v>
      </c>
      <c r="E205" s="61">
        <v>200</v>
      </c>
      <c r="F205" s="61">
        <f>200+15</f>
        <v>215</v>
      </c>
      <c r="G205" s="61">
        <v>100</v>
      </c>
      <c r="H205" s="61">
        <v>200</v>
      </c>
      <c r="I205" s="61">
        <v>200</v>
      </c>
      <c r="J205" s="48" t="s">
        <v>92</v>
      </c>
      <c r="K205" s="7"/>
      <c r="L205" s="2"/>
      <c r="M205" s="2"/>
    </row>
    <row r="206" spans="1:13" s="11" customFormat="1" ht="139.5" customHeight="1">
      <c r="A206" s="32">
        <v>97</v>
      </c>
      <c r="B206" s="35" t="s">
        <v>64</v>
      </c>
      <c r="C206" s="60">
        <f>SUM(D206:I206)</f>
        <v>42736.85023999999</v>
      </c>
      <c r="D206" s="60">
        <f aca="true" t="shared" si="39" ref="D206:I206">D207+D208+D209</f>
        <v>6040.941</v>
      </c>
      <c r="E206" s="60">
        <f t="shared" si="39"/>
        <v>6481.65424</v>
      </c>
      <c r="F206" s="60">
        <f>F207+F208+F209</f>
        <v>6888.955</v>
      </c>
      <c r="G206" s="60">
        <f t="shared" si="39"/>
        <v>8002.6</v>
      </c>
      <c r="H206" s="60">
        <f t="shared" si="39"/>
        <v>7432.7</v>
      </c>
      <c r="I206" s="60">
        <f t="shared" si="39"/>
        <v>7890</v>
      </c>
      <c r="J206" s="32"/>
      <c r="K206" s="9"/>
      <c r="L206" s="10"/>
      <c r="M206" s="10"/>
    </row>
    <row r="207" spans="1:13" s="14" customFormat="1" ht="33">
      <c r="A207" s="34">
        <v>98</v>
      </c>
      <c r="B207" s="36" t="s">
        <v>4</v>
      </c>
      <c r="C207" s="61">
        <f aca="true" t="shared" si="40" ref="C207:C213">SUM(D207:E207)</f>
        <v>0</v>
      </c>
      <c r="D207" s="61">
        <v>0</v>
      </c>
      <c r="E207" s="61">
        <v>0</v>
      </c>
      <c r="F207" s="61">
        <f>SUM(G207:H207)</f>
        <v>0</v>
      </c>
      <c r="G207" s="61">
        <v>0</v>
      </c>
      <c r="H207" s="61">
        <v>0</v>
      </c>
      <c r="I207" s="61">
        <v>0</v>
      </c>
      <c r="J207" s="34"/>
      <c r="K207" s="12"/>
      <c r="L207" s="13"/>
      <c r="M207" s="13"/>
    </row>
    <row r="208" spans="1:13" s="14" customFormat="1" ht="33">
      <c r="A208" s="34">
        <v>99</v>
      </c>
      <c r="B208" s="36" t="s">
        <v>1</v>
      </c>
      <c r="C208" s="61">
        <f t="shared" si="40"/>
        <v>186.39600000000002</v>
      </c>
      <c r="D208" s="61">
        <f>96.36+90.036</f>
        <v>186.39600000000002</v>
      </c>
      <c r="E208" s="61">
        <v>0</v>
      </c>
      <c r="F208" s="61">
        <f>348.66+105.295</f>
        <v>453.95500000000004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66">
      <c r="A209" s="34">
        <v>100</v>
      </c>
      <c r="B209" s="36" t="s">
        <v>59</v>
      </c>
      <c r="C209" s="61">
        <f>SUM(D209:I209)</f>
        <v>42096.49924</v>
      </c>
      <c r="D209" s="61">
        <f aca="true" t="shared" si="41" ref="D209:I209">D210</f>
        <v>5854.545</v>
      </c>
      <c r="E209" s="61">
        <f t="shared" si="41"/>
        <v>6481.65424</v>
      </c>
      <c r="F209" s="61">
        <f t="shared" si="41"/>
        <v>6435</v>
      </c>
      <c r="G209" s="61">
        <f t="shared" si="41"/>
        <v>8002.6</v>
      </c>
      <c r="H209" s="61">
        <f t="shared" si="41"/>
        <v>7432.7</v>
      </c>
      <c r="I209" s="61">
        <f t="shared" si="41"/>
        <v>7890</v>
      </c>
      <c r="J209" s="34"/>
      <c r="K209" s="12"/>
      <c r="L209" s="13"/>
      <c r="M209" s="13"/>
    </row>
    <row r="210" spans="1:13" ht="84.75" customHeight="1">
      <c r="A210" s="34">
        <v>101</v>
      </c>
      <c r="B210" s="36" t="s">
        <v>9</v>
      </c>
      <c r="C210" s="61">
        <f>SUM(D210:I210)</f>
        <v>42096.49924</v>
      </c>
      <c r="D210" s="61">
        <f>5829.545+25</f>
        <v>5854.545</v>
      </c>
      <c r="E210" s="61">
        <f>6302.6+274.99+10.56424-56.5-50</f>
        <v>6481.65424</v>
      </c>
      <c r="F210" s="61">
        <f>6416+17+2</f>
        <v>6435</v>
      </c>
      <c r="G210" s="61">
        <f>9983.6+600-2581</f>
        <v>8002.6</v>
      </c>
      <c r="H210" s="61">
        <v>7432.7</v>
      </c>
      <c r="I210" s="61">
        <v>7890</v>
      </c>
      <c r="J210" s="49" t="s">
        <v>98</v>
      </c>
      <c r="K210" s="7"/>
      <c r="L210" s="2"/>
      <c r="M210" s="2"/>
    </row>
    <row r="211" spans="1:13" ht="72" customHeight="1">
      <c r="A211" s="32">
        <v>102</v>
      </c>
      <c r="B211" s="35" t="s">
        <v>68</v>
      </c>
      <c r="C211" s="60">
        <f>SUM(D211:I211)</f>
        <v>52177.432</v>
      </c>
      <c r="D211" s="60">
        <f aca="true" t="shared" si="42" ref="D211:I211">D214</f>
        <v>7422.727</v>
      </c>
      <c r="E211" s="60">
        <f t="shared" si="42"/>
        <v>8282.5</v>
      </c>
      <c r="F211" s="60">
        <f t="shared" si="42"/>
        <v>8556.205</v>
      </c>
      <c r="G211" s="60">
        <f t="shared" si="42"/>
        <v>9004</v>
      </c>
      <c r="H211" s="60">
        <f t="shared" si="42"/>
        <v>9286</v>
      </c>
      <c r="I211" s="60">
        <f t="shared" si="42"/>
        <v>9626</v>
      </c>
      <c r="J211" s="32"/>
      <c r="K211" s="7"/>
      <c r="L211" s="2"/>
      <c r="M211" s="2"/>
    </row>
    <row r="212" spans="1:13" ht="33">
      <c r="A212" s="34">
        <v>103</v>
      </c>
      <c r="B212" s="36" t="s">
        <v>4</v>
      </c>
      <c r="C212" s="61">
        <f t="shared" si="40"/>
        <v>0</v>
      </c>
      <c r="D212" s="61">
        <v>0</v>
      </c>
      <c r="E212" s="61">
        <v>0</v>
      </c>
      <c r="F212" s="61">
        <f>SUM(G212:H212)</f>
        <v>0</v>
      </c>
      <c r="G212" s="61">
        <v>0</v>
      </c>
      <c r="H212" s="61">
        <v>0</v>
      </c>
      <c r="I212" s="61">
        <v>0</v>
      </c>
      <c r="J212" s="34"/>
      <c r="K212" s="7"/>
      <c r="L212" s="2"/>
      <c r="M212" s="2"/>
    </row>
    <row r="213" spans="1:13" ht="33">
      <c r="A213" s="34">
        <v>104</v>
      </c>
      <c r="B213" s="36" t="s">
        <v>1</v>
      </c>
      <c r="C213" s="61">
        <f t="shared" si="40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105</v>
      </c>
      <c r="B214" s="36" t="s">
        <v>60</v>
      </c>
      <c r="C214" s="61">
        <f>C215+C216+0.1</f>
        <v>52177.43199999999</v>
      </c>
      <c r="D214" s="61">
        <f aca="true" t="shared" si="43" ref="D214:I214">D215+D216</f>
        <v>7422.727</v>
      </c>
      <c r="E214" s="61">
        <f t="shared" si="43"/>
        <v>8282.5</v>
      </c>
      <c r="F214" s="61">
        <f t="shared" si="43"/>
        <v>8556.205</v>
      </c>
      <c r="G214" s="61">
        <f t="shared" si="43"/>
        <v>9004</v>
      </c>
      <c r="H214" s="61">
        <f t="shared" si="43"/>
        <v>9286</v>
      </c>
      <c r="I214" s="61">
        <f t="shared" si="43"/>
        <v>9626</v>
      </c>
      <c r="J214" s="34"/>
      <c r="K214" s="7"/>
      <c r="L214" s="2"/>
      <c r="M214" s="2"/>
    </row>
    <row r="215" spans="1:13" ht="99">
      <c r="A215" s="34">
        <v>106</v>
      </c>
      <c r="B215" s="36" t="s">
        <v>54</v>
      </c>
      <c r="C215" s="61">
        <f>SUM(D215:I215)</f>
        <v>40430.465</v>
      </c>
      <c r="D215" s="61">
        <v>5851.485</v>
      </c>
      <c r="E215" s="61">
        <v>6296.78</v>
      </c>
      <c r="F215" s="61">
        <v>6701</v>
      </c>
      <c r="G215" s="61">
        <f>17.8+7065.9-110</f>
        <v>6973.7</v>
      </c>
      <c r="H215" s="61">
        <v>7173.5</v>
      </c>
      <c r="I215" s="61">
        <v>7434</v>
      </c>
      <c r="J215" s="50">
        <v>37</v>
      </c>
      <c r="K215" s="7"/>
      <c r="L215" s="2"/>
      <c r="M215" s="2"/>
    </row>
    <row r="216" spans="1:13" ht="74.25" customHeight="1">
      <c r="A216" s="34">
        <v>107</v>
      </c>
      <c r="B216" s="36" t="s">
        <v>67</v>
      </c>
      <c r="C216" s="61">
        <f>SUM(D216:I216)-0.1</f>
        <v>11746.867</v>
      </c>
      <c r="D216" s="61">
        <v>1571.242</v>
      </c>
      <c r="E216" s="61">
        <f>1970.72+15</f>
        <v>1985.72</v>
      </c>
      <c r="F216" s="61">
        <f>2028.7-18.682-137.3-17.513</f>
        <v>1855.2050000000002</v>
      </c>
      <c r="G216" s="61">
        <f>2051.3+8-29</f>
        <v>2030.3000000000002</v>
      </c>
      <c r="H216" s="61">
        <v>2112.5</v>
      </c>
      <c r="I216" s="61">
        <v>2192</v>
      </c>
      <c r="J216" s="50">
        <v>37</v>
      </c>
      <c r="K216" s="7"/>
      <c r="L216" s="2"/>
      <c r="M216" s="2"/>
    </row>
    <row r="217" spans="1:13" ht="99">
      <c r="A217" s="32">
        <v>108</v>
      </c>
      <c r="B217" s="35" t="s">
        <v>70</v>
      </c>
      <c r="C217" s="60">
        <f>SUM(D217:I217)</f>
        <v>131.35</v>
      </c>
      <c r="D217" s="60">
        <f aca="true" t="shared" si="44" ref="D217:I217">D220</f>
        <v>0</v>
      </c>
      <c r="E217" s="60">
        <f t="shared" si="44"/>
        <v>131.35</v>
      </c>
      <c r="F217" s="60">
        <f t="shared" si="44"/>
        <v>0</v>
      </c>
      <c r="G217" s="60">
        <f t="shared" si="44"/>
        <v>0</v>
      </c>
      <c r="H217" s="60">
        <f t="shared" si="44"/>
        <v>0</v>
      </c>
      <c r="I217" s="60">
        <f t="shared" si="44"/>
        <v>0</v>
      </c>
      <c r="J217" s="32"/>
      <c r="K217" s="7"/>
      <c r="L217" s="2"/>
      <c r="M217" s="2"/>
    </row>
    <row r="218" spans="1:13" ht="33">
      <c r="A218" s="34">
        <v>109</v>
      </c>
      <c r="B218" s="36" t="s">
        <v>4</v>
      </c>
      <c r="C218" s="61">
        <f>SUM(D218:E218)</f>
        <v>0</v>
      </c>
      <c r="D218" s="61">
        <v>0</v>
      </c>
      <c r="E218" s="61">
        <v>0</v>
      </c>
      <c r="F218" s="61">
        <f>SUM(G218:H218)</f>
        <v>0</v>
      </c>
      <c r="G218" s="61">
        <v>0</v>
      </c>
      <c r="H218" s="61">
        <v>0</v>
      </c>
      <c r="I218" s="61">
        <v>0</v>
      </c>
      <c r="J218" s="34"/>
      <c r="K218" s="7"/>
      <c r="L218" s="2"/>
      <c r="M218" s="2"/>
    </row>
    <row r="219" spans="1:13" ht="33">
      <c r="A219" s="34">
        <v>110</v>
      </c>
      <c r="B219" s="36" t="s">
        <v>1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66">
      <c r="A220" s="34">
        <v>111</v>
      </c>
      <c r="B220" s="36" t="s">
        <v>59</v>
      </c>
      <c r="C220" s="61">
        <f aca="true" t="shared" si="45" ref="C220:C229">SUM(D220:I220)</f>
        <v>131.35</v>
      </c>
      <c r="D220" s="61">
        <f aca="true" t="shared" si="46" ref="D220:I220">D225+D221+D222+D224+D223</f>
        <v>0</v>
      </c>
      <c r="E220" s="61">
        <f t="shared" si="46"/>
        <v>131.35</v>
      </c>
      <c r="F220" s="61">
        <f t="shared" si="46"/>
        <v>0</v>
      </c>
      <c r="G220" s="61">
        <f t="shared" si="46"/>
        <v>0</v>
      </c>
      <c r="H220" s="61">
        <f t="shared" si="46"/>
        <v>0</v>
      </c>
      <c r="I220" s="61">
        <f t="shared" si="46"/>
        <v>0</v>
      </c>
      <c r="J220" s="34"/>
      <c r="K220" s="7"/>
      <c r="L220" s="2"/>
      <c r="M220" s="2"/>
    </row>
    <row r="221" spans="1:10" ht="66">
      <c r="A221" s="34">
        <v>112</v>
      </c>
      <c r="B221" s="36" t="s">
        <v>56</v>
      </c>
      <c r="C221" s="61">
        <f t="shared" si="45"/>
        <v>131.35</v>
      </c>
      <c r="D221" s="61">
        <v>0</v>
      </c>
      <c r="E221" s="61">
        <f>174-42.65</f>
        <v>131.35</v>
      </c>
      <c r="F221" s="61">
        <v>0</v>
      </c>
      <c r="G221" s="61">
        <v>0</v>
      </c>
      <c r="H221" s="61">
        <v>0</v>
      </c>
      <c r="I221" s="61">
        <v>0</v>
      </c>
      <c r="J221" s="52" t="s">
        <v>86</v>
      </c>
    </row>
    <row r="222" spans="1:10" ht="66">
      <c r="A222" s="34">
        <v>113</v>
      </c>
      <c r="B222" s="36" t="s">
        <v>6</v>
      </c>
      <c r="C222" s="61">
        <f t="shared" si="45"/>
        <v>0</v>
      </c>
      <c r="D222" s="61">
        <v>0</v>
      </c>
      <c r="E222" s="61">
        <v>0</v>
      </c>
      <c r="F222" s="61">
        <v>0</v>
      </c>
      <c r="G222" s="61">
        <v>0</v>
      </c>
      <c r="H222" s="61">
        <v>0</v>
      </c>
      <c r="I222" s="61">
        <v>0</v>
      </c>
      <c r="J222" s="52" t="s">
        <v>87</v>
      </c>
    </row>
    <row r="223" spans="1:10" ht="33">
      <c r="A223" s="34">
        <v>114</v>
      </c>
      <c r="B223" s="36" t="s">
        <v>55</v>
      </c>
      <c r="C223" s="61">
        <f t="shared" si="45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1" t="s">
        <v>85</v>
      </c>
    </row>
    <row r="224" spans="1:10" ht="33">
      <c r="A224" s="34">
        <v>115</v>
      </c>
      <c r="B224" s="36" t="s">
        <v>9</v>
      </c>
      <c r="C224" s="61">
        <f t="shared" si="45"/>
        <v>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51" t="s">
        <v>89</v>
      </c>
    </row>
    <row r="225" spans="1:10" ht="33">
      <c r="A225" s="34">
        <v>116</v>
      </c>
      <c r="B225" s="36" t="s">
        <v>72</v>
      </c>
      <c r="C225" s="61">
        <f t="shared" si="45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90</v>
      </c>
    </row>
    <row r="226" spans="1:13" ht="108.75" customHeight="1">
      <c r="A226" s="32">
        <v>117</v>
      </c>
      <c r="B226" s="35" t="s">
        <v>69</v>
      </c>
      <c r="C226" s="60">
        <f t="shared" si="45"/>
        <v>0</v>
      </c>
      <c r="D226" s="60">
        <f aca="true" t="shared" si="47" ref="D226:I226">D229</f>
        <v>0</v>
      </c>
      <c r="E226" s="60">
        <f t="shared" si="47"/>
        <v>0</v>
      </c>
      <c r="F226" s="60">
        <f t="shared" si="47"/>
        <v>0</v>
      </c>
      <c r="G226" s="60">
        <f t="shared" si="47"/>
        <v>0</v>
      </c>
      <c r="H226" s="60">
        <f t="shared" si="47"/>
        <v>0</v>
      </c>
      <c r="I226" s="60">
        <f t="shared" si="47"/>
        <v>0</v>
      </c>
      <c r="J226" s="32"/>
      <c r="K226" s="7"/>
      <c r="L226" s="2"/>
      <c r="M226" s="2"/>
    </row>
    <row r="227" spans="1:13" ht="33">
      <c r="A227" s="34">
        <v>118</v>
      </c>
      <c r="B227" s="36" t="s">
        <v>4</v>
      </c>
      <c r="C227" s="61">
        <f t="shared" si="45"/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34"/>
      <c r="K227" s="7"/>
      <c r="L227" s="2"/>
      <c r="M227" s="2"/>
    </row>
    <row r="228" spans="1:13" ht="33">
      <c r="A228" s="34">
        <v>119</v>
      </c>
      <c r="B228" s="36" t="s">
        <v>1</v>
      </c>
      <c r="C228" s="61">
        <f t="shared" si="45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66">
      <c r="A229" s="34">
        <v>120</v>
      </c>
      <c r="B229" s="36" t="s">
        <v>59</v>
      </c>
      <c r="C229" s="61">
        <f t="shared" si="45"/>
        <v>0</v>
      </c>
      <c r="D229" s="61">
        <f aca="true" t="shared" si="48" ref="D229:I229">SUM(D230:D233)</f>
        <v>0</v>
      </c>
      <c r="E229" s="61">
        <f t="shared" si="48"/>
        <v>0</v>
      </c>
      <c r="F229" s="61">
        <f t="shared" si="48"/>
        <v>0</v>
      </c>
      <c r="G229" s="61">
        <f t="shared" si="48"/>
        <v>0</v>
      </c>
      <c r="H229" s="61">
        <f t="shared" si="48"/>
        <v>0</v>
      </c>
      <c r="I229" s="61">
        <f t="shared" si="48"/>
        <v>0</v>
      </c>
      <c r="J229" s="34"/>
      <c r="K229" s="7"/>
      <c r="L229" s="2"/>
      <c r="M229" s="2"/>
    </row>
    <row r="230" spans="1:10" ht="33">
      <c r="A230" s="34">
        <v>121</v>
      </c>
      <c r="B230" s="36" t="s">
        <v>7</v>
      </c>
      <c r="C230" s="61">
        <f>SUM(D230:I230)</f>
        <v>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40"/>
    </row>
    <row r="231" spans="1:10" ht="33">
      <c r="A231" s="34">
        <v>122</v>
      </c>
      <c r="B231" s="36" t="s">
        <v>55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3" ht="33">
      <c r="A232" s="34">
        <v>123</v>
      </c>
      <c r="B232" s="36" t="s">
        <v>56</v>
      </c>
      <c r="C232" s="61">
        <f>SUM(D232:I232)</f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34"/>
      <c r="K232" s="7"/>
      <c r="L232" s="2"/>
      <c r="M232" s="2"/>
    </row>
    <row r="233" spans="1:10" ht="33">
      <c r="A233" s="34">
        <v>124</v>
      </c>
      <c r="B233" s="36" t="s">
        <v>74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40"/>
    </row>
    <row r="234" spans="1:13" ht="142.5" customHeight="1">
      <c r="A234" s="32">
        <v>125</v>
      </c>
      <c r="B234" s="35" t="s">
        <v>77</v>
      </c>
      <c r="C234" s="60">
        <f>SUM(D234:I234)</f>
        <v>227.79999999999998</v>
      </c>
      <c r="D234" s="60">
        <f>D238+D237+D235</f>
        <v>227.79999999999998</v>
      </c>
      <c r="E234" s="60">
        <f>E238</f>
        <v>0</v>
      </c>
      <c r="F234" s="60">
        <f>F238</f>
        <v>0</v>
      </c>
      <c r="G234" s="60">
        <f>G238</f>
        <v>0</v>
      </c>
      <c r="H234" s="60">
        <f>H238</f>
        <v>0</v>
      </c>
      <c r="I234" s="60">
        <f>I238</f>
        <v>0</v>
      </c>
      <c r="J234" s="32">
        <v>36</v>
      </c>
      <c r="K234" s="7"/>
      <c r="L234" s="2"/>
      <c r="M234" s="2"/>
    </row>
    <row r="235" spans="1:13" ht="33">
      <c r="A235" s="34">
        <v>126</v>
      </c>
      <c r="B235" s="36" t="s">
        <v>4</v>
      </c>
      <c r="C235" s="61">
        <f aca="true" t="shared" si="49" ref="C235:C243">SUM(D235:E235)</f>
        <v>0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34"/>
      <c r="K235" s="7"/>
      <c r="L235" s="2"/>
      <c r="M235" s="2"/>
    </row>
    <row r="236" spans="1:13" ht="33">
      <c r="A236" s="34">
        <v>127</v>
      </c>
      <c r="B236" s="36" t="s">
        <v>1</v>
      </c>
      <c r="C236" s="61">
        <f t="shared" si="49"/>
        <v>175.2</v>
      </c>
      <c r="D236" s="61">
        <f>D237</f>
        <v>175.2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128</v>
      </c>
      <c r="B237" s="36" t="s">
        <v>56</v>
      </c>
      <c r="C237" s="61">
        <f t="shared" si="49"/>
        <v>175.2</v>
      </c>
      <c r="D237" s="61"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66">
      <c r="A238" s="34">
        <v>129</v>
      </c>
      <c r="B238" s="36" t="s">
        <v>59</v>
      </c>
      <c r="C238" s="61">
        <f>SUM(D238:I238)</f>
        <v>52.6</v>
      </c>
      <c r="D238" s="61">
        <f>D241</f>
        <v>52.6</v>
      </c>
      <c r="E238" s="61">
        <f>E241</f>
        <v>0</v>
      </c>
      <c r="F238" s="61">
        <f>F239+F240</f>
        <v>0</v>
      </c>
      <c r="G238" s="61">
        <f>G239+G240</f>
        <v>0</v>
      </c>
      <c r="H238" s="61">
        <f>H239+H240+H241</f>
        <v>0</v>
      </c>
      <c r="I238" s="61">
        <f>I239+I240+I241</f>
        <v>0</v>
      </c>
      <c r="J238" s="34"/>
      <c r="K238" s="7"/>
      <c r="L238" s="2"/>
      <c r="M238" s="2"/>
    </row>
    <row r="239" spans="1:13" ht="33">
      <c r="A239" s="34">
        <v>130</v>
      </c>
      <c r="B239" s="36" t="s">
        <v>71</v>
      </c>
      <c r="C239" s="61">
        <f>SUM(D239:I239)</f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53" t="s">
        <v>90</v>
      </c>
      <c r="K239" s="7"/>
      <c r="L239" s="2"/>
      <c r="M239" s="2"/>
    </row>
    <row r="240" spans="1:10" ht="33">
      <c r="A240" s="34">
        <v>131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4" t="s">
        <v>90</v>
      </c>
    </row>
    <row r="241" spans="1:10" ht="33">
      <c r="A241" s="34">
        <v>132</v>
      </c>
      <c r="B241" s="36" t="s">
        <v>56</v>
      </c>
      <c r="C241" s="61">
        <f>SUM(D241:I241)</f>
        <v>52.6</v>
      </c>
      <c r="D241" s="61">
        <v>52.6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/>
    </row>
    <row r="242" spans="1:13" ht="176.25" customHeight="1">
      <c r="A242" s="32">
        <v>133</v>
      </c>
      <c r="B242" s="35" t="s">
        <v>105</v>
      </c>
      <c r="C242" s="60">
        <f>SUM(D242:I242)</f>
        <v>0</v>
      </c>
      <c r="D242" s="60">
        <f aca="true" t="shared" si="50" ref="D242:I242">D245</f>
        <v>0</v>
      </c>
      <c r="E242" s="60">
        <f t="shared" si="50"/>
        <v>0</v>
      </c>
      <c r="F242" s="60">
        <f t="shared" si="50"/>
        <v>0</v>
      </c>
      <c r="G242" s="60">
        <f t="shared" si="50"/>
        <v>0</v>
      </c>
      <c r="H242" s="60">
        <f t="shared" si="50"/>
        <v>0</v>
      </c>
      <c r="I242" s="60">
        <f t="shared" si="50"/>
        <v>0</v>
      </c>
      <c r="J242" s="56">
        <v>36</v>
      </c>
      <c r="K242" s="7"/>
      <c r="L242" s="2"/>
      <c r="M242" s="2"/>
    </row>
    <row r="243" spans="1:13" ht="33">
      <c r="A243" s="34">
        <v>134</v>
      </c>
      <c r="B243" s="36" t="s">
        <v>4</v>
      </c>
      <c r="C243" s="61">
        <f t="shared" si="49"/>
        <v>0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55"/>
      <c r="K243" s="7"/>
      <c r="L243" s="2"/>
      <c r="M243" s="2"/>
    </row>
    <row r="244" spans="1:13" ht="33">
      <c r="A244" s="34">
        <v>135</v>
      </c>
      <c r="B244" s="36" t="s">
        <v>1</v>
      </c>
      <c r="C244" s="61">
        <f>SUM(D244:I244)</f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66">
      <c r="A245" s="34">
        <v>136</v>
      </c>
      <c r="B245" s="36" t="s">
        <v>59</v>
      </c>
      <c r="C245" s="61">
        <f>SUM(D245:I245)</f>
        <v>0</v>
      </c>
      <c r="D245" s="61">
        <f aca="true" t="shared" si="51" ref="D245:I245">SUM(D246:D248)</f>
        <v>0</v>
      </c>
      <c r="E245" s="61">
        <f t="shared" si="51"/>
        <v>0</v>
      </c>
      <c r="F245" s="61">
        <f t="shared" si="51"/>
        <v>0</v>
      </c>
      <c r="G245" s="61">
        <f t="shared" si="51"/>
        <v>0</v>
      </c>
      <c r="H245" s="61">
        <f t="shared" si="51"/>
        <v>0</v>
      </c>
      <c r="I245" s="61">
        <f t="shared" si="51"/>
        <v>0</v>
      </c>
      <c r="J245" s="55"/>
      <c r="K245" s="7"/>
      <c r="L245" s="2"/>
      <c r="M245" s="2"/>
    </row>
    <row r="246" spans="1:13" ht="66">
      <c r="A246" s="34">
        <v>137</v>
      </c>
      <c r="B246" s="36" t="s">
        <v>56</v>
      </c>
      <c r="C246" s="61">
        <f>SUM(D246:I246)</f>
        <v>0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55" t="s">
        <v>86</v>
      </c>
      <c r="K246" s="7"/>
      <c r="L246" s="2"/>
      <c r="M246" s="2"/>
    </row>
    <row r="247" spans="1:10" ht="33">
      <c r="A247" s="34">
        <v>138</v>
      </c>
      <c r="B247" s="36" t="s">
        <v>55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7" t="s">
        <v>85</v>
      </c>
    </row>
    <row r="248" spans="1:10" ht="66">
      <c r="A248" s="34">
        <v>139</v>
      </c>
      <c r="B248" s="36" t="s">
        <v>6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8" t="s">
        <v>87</v>
      </c>
    </row>
    <row r="249" ht="58.5" customHeight="1">
      <c r="B249" s="63" t="s">
        <v>106</v>
      </c>
    </row>
    <row r="489" ht="17.25">
      <c r="D489" s="1" t="s">
        <v>111</v>
      </c>
    </row>
  </sheetData>
  <sheetProtection/>
  <autoFilter ref="A15:M189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Екатерина Брылина</cp:lastModifiedBy>
  <cp:lastPrinted>2022-04-01T10:58:32Z</cp:lastPrinted>
  <dcterms:created xsi:type="dcterms:W3CDTF">2010-08-25T12:40:26Z</dcterms:created>
  <dcterms:modified xsi:type="dcterms:W3CDTF">2022-04-01T11:15:40Z</dcterms:modified>
  <cp:category/>
  <cp:version/>
  <cp:contentType/>
  <cp:contentStatus/>
</cp:coreProperties>
</file>