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926" activeTab="0"/>
  </bookViews>
  <sheets>
    <sheet name="АГО по 2027 план" sheetId="1" r:id="rId1"/>
  </sheets>
  <definedNames>
    <definedName name="_edn1" localSheetId="0">'АГО по 2027 план'!#REF!</definedName>
    <definedName name="_ednref1" localSheetId="0">'АГО по 2027 план'!#REF!</definedName>
    <definedName name="_xlnm._FilterDatabase" localSheetId="0" hidden="1">'АГО по 2027 план'!$A$15:$M$90</definedName>
    <definedName name="_xlnm.Print_Titles" localSheetId="0">'АГО по 2027 план'!$15:$15</definedName>
    <definedName name="_xlnm.Print_Area" localSheetId="0">'АГО по 2027 план'!$A$1:$J$172</definedName>
  </definedNames>
  <calcPr fullCalcOnLoad="1"/>
</workbook>
</file>

<file path=xl/sharedStrings.xml><?xml version="1.0" encoding="utf-8"?>
<sst xmlns="http://schemas.openxmlformats.org/spreadsheetml/2006/main" count="248" uniqueCount="64">
  <si>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</si>
  <si>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</si>
  <si>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</si>
  <si>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</si>
  <si>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</si>
  <si>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</si>
  <si>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</si>
  <si>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</si>
  <si>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</si>
  <si>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</si>
  <si>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</si>
  <si>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</si>
  <si>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</si>
  <si>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</si>
  <si>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</si>
  <si>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</si>
  <si>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</si>
  <si>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>местный бюджет, в том числе субсидии учреждениям:</t>
  </si>
  <si>
    <t>местный бюджет, в том числе: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</si>
  <si>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</si>
  <si>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обеспечение деятельности Управления культуры Администрации Артемовского городского округа</t>
  </si>
  <si>
    <t>МБУК ДК "Энергетик"</t>
  </si>
  <si>
    <t xml:space="preserve">Капитальные вложения     </t>
  </si>
  <si>
    <t xml:space="preserve">Прочие нужды             </t>
  </si>
  <si>
    <t>Приложение № 2</t>
  </si>
  <si>
    <t>к муниципальной программе "Развитие культуры</t>
  </si>
  <si>
    <t>исполнитель: Устинова Е.В. тел.2-44-71</t>
  </si>
  <si>
    <t xml:space="preserve">Мероприятие 2.2. Модернизация муниципальных общедоступных библиотек в части комплектования книжных фондов (на условиях софинансирования за счет средств областного и федерального бюджетов), всего, из них:  </t>
  </si>
  <si>
    <t>МБУК АГО ДК "Угольщиков"</t>
  </si>
  <si>
    <t>Код федерального проекта</t>
  </si>
  <si>
    <t>Всего  по  муниципальной программе,  муниципальный заказчик  - Управление культуры Администрации Артемовского городского округа, из них:</t>
  </si>
  <si>
    <t>Мероприятие 1. Проведение ремонтных работ зданий, помещений и сооружений муниципальных учреждений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</si>
  <si>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  муниципальных услуг, оказываемых населению в сфере культуры, всего, из них:  </t>
  </si>
  <si>
    <t xml:space="preserve">Мероприятие 2.1.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муниципальных услуг, оказываемых населению в сфере культуры, всего, из них:  </t>
  </si>
  <si>
    <t>Мероприятие 4. Обеспечение деятельности муниципальных библиотек, организация библиотечного обслуживания, всего, из них:</t>
  </si>
  <si>
    <t>Мероприятие 5. 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оцифровки, всего, из них:</t>
  </si>
  <si>
    <t>Мероприятие 6. Организация деятельности муниципального музея, приобретение, хранение и публикация музейных фондов, всего, из них:</t>
  </si>
  <si>
    <t>Мероприятие 7. Общепрограммные расходы, всего, из них:</t>
  </si>
  <si>
    <t>Мероприятие 8. Создание доступной среды для людей с ограниченными возможностями, всего, из них:</t>
  </si>
  <si>
    <t>Мероприятие 9. Развитие и благоустройство объектов, предназначенных для организации досуга жителей, всего, из них:</t>
  </si>
  <si>
    <t>Мероприятие 10. Выплата денежного поощрения лучшим муниципальным учреждениям культуры, всего, из них:</t>
  </si>
  <si>
    <t>Мероприятие 11. Выплата денежного поощрения лучшим работникам муниципальных учреждений культуры, всего, из них:</t>
  </si>
  <si>
    <t>План
мероприятий по выполнению  муниципальной  программы 
"Развитие культуры на территории Артемовского городского округа до 2027 года"</t>
  </si>
  <si>
    <t>на территории Артемовского городского округа до 2027 года"</t>
  </si>
  <si>
    <t>3, 4, 5, 10, 11</t>
  </si>
  <si>
    <t>3, 4, 5, 9, 21, 22, 24</t>
  </si>
  <si>
    <t>3, 4, 5, 6, 9, 21, 22, 24</t>
  </si>
  <si>
    <t>3, 4, 5, 9, 21,22, 24</t>
  </si>
  <si>
    <t>3, 4, 5, 8, 9, 21, 22, 24</t>
  </si>
  <si>
    <t>3, 4, 5, 6, 10, 11, 21, 22, 24</t>
  </si>
  <si>
    <t>3, 4, 5, 10, 11, 21, 22, 24</t>
  </si>
  <si>
    <t>3, 4, 5, 7, 10, 11, 21, 22, 24</t>
  </si>
  <si>
    <t>3, 4, 5, 8, 10, 11, 12, 13, 14, 21, 22, 24</t>
  </si>
  <si>
    <t>3, 4, 5, 6, 10, 21, 22, 24</t>
  </si>
  <si>
    <t>3, 4, 5, 10, 21, 22, 24</t>
  </si>
  <si>
    <t>3, 4, 5, 10,18, 19, 21, 22, 24</t>
  </si>
  <si>
    <t>3, 4, 5, 10, 11,16, 17, 21, 22, 24</t>
  </si>
  <si>
    <t>3, 4, 5, 8, 10, 11, 13, 14, 15, 21, 22, 24</t>
  </si>
  <si>
    <t>3, 4, 5, 8, 10, 11, 13, 14, 15,  21, 22, 24</t>
  </si>
  <si>
    <t>Мероприятие 12. Обеспечение муниципальных учреждений культуры специализированным автотранспортом для обслуживания населения, в том числе сельского населения, всего из них:</t>
  </si>
  <si>
    <t>Мероприятие 13. 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Интернет, всего из них:</t>
  </si>
  <si>
    <t>Приложение</t>
  </si>
  <si>
    <t>к постановлению Администрации Артемовского городского округа</t>
  </si>
  <si>
    <t>от _______________________ №___________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</si>
</sst>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32" borderId="10" xfId="0" applyFont="1" applyFill="1" applyBorder="1" applyAlignment="1">
      <alignment horizontal="center" vertical="top" wrapText="1"/>
    </xf>
    <xf numFmtId="178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178" fontId="12" fillId="0" borderId="10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178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72"/>
  <sheetViews>
    <sheetView tabSelected="1" view="pageBreakPreview" zoomScale="36" zoomScaleNormal="36" zoomScaleSheetLayoutView="36" workbookViewId="0" topLeftCell="A1">
      <pane ySplit="15" topLeftCell="A25" activePane="bottomLeft" state="frozen"/>
      <selection pane="topLeft" activeCell="B1" sqref="B1"/>
      <selection pane="bottomLeft" activeCell="E3" sqref="E3"/>
    </sheetView>
  </sheetViews>
  <sheetFormatPr defaultColWidth="9.00390625" defaultRowHeight="12.75"/>
  <cols>
    <col min="1" max="1" width="9.625" style="8" customWidth="1"/>
    <col min="2" max="2" width="107.125" style="1" customWidth="1"/>
    <col min="3" max="3" width="33.75390625" style="1" customWidth="1"/>
    <col min="4" max="4" width="33.875" style="15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 customHeight="1">
      <c r="A1" s="22"/>
      <c r="B1" s="23"/>
      <c r="C1" s="23"/>
      <c r="D1" s="24"/>
      <c r="E1" s="24"/>
      <c r="F1" s="24"/>
      <c r="G1" s="48"/>
      <c r="H1" s="48"/>
      <c r="I1" s="48"/>
      <c r="J1" s="48"/>
      <c r="K1" s="4"/>
    </row>
    <row r="2" spans="1:11" ht="70.5" customHeight="1">
      <c r="A2" s="22"/>
      <c r="B2" s="23"/>
      <c r="C2" s="23"/>
      <c r="D2" s="24"/>
      <c r="E2" s="24"/>
      <c r="F2" s="24"/>
      <c r="G2" s="48" t="s">
        <v>61</v>
      </c>
      <c r="H2" s="48"/>
      <c r="I2" s="48"/>
      <c r="J2" s="48"/>
      <c r="K2" s="4"/>
    </row>
    <row r="3" spans="1:11" ht="56.25" customHeight="1">
      <c r="A3" s="22"/>
      <c r="B3" s="23"/>
      <c r="C3" s="23"/>
      <c r="D3" s="24"/>
      <c r="E3" s="24"/>
      <c r="F3" s="24"/>
      <c r="G3" s="48" t="s">
        <v>62</v>
      </c>
      <c r="H3" s="48"/>
      <c r="I3" s="48"/>
      <c r="J3" s="48"/>
      <c r="K3" s="4"/>
    </row>
    <row r="4" spans="1:11" ht="33">
      <c r="A4" s="22"/>
      <c r="B4" s="23"/>
      <c r="C4" s="23"/>
      <c r="D4" s="24"/>
      <c r="E4" s="25"/>
      <c r="F4" s="25"/>
      <c r="G4" s="48" t="s">
        <v>63</v>
      </c>
      <c r="H4" s="48"/>
      <c r="I4" s="48"/>
      <c r="J4" s="48"/>
      <c r="K4" s="4"/>
    </row>
    <row r="5" spans="1:11" ht="33" customHeight="1">
      <c r="A5" s="22"/>
      <c r="B5" s="23"/>
      <c r="C5" s="23"/>
      <c r="D5" s="24"/>
      <c r="E5" s="24"/>
      <c r="F5" s="24"/>
      <c r="G5" s="48" t="s">
        <v>24</v>
      </c>
      <c r="H5" s="48"/>
      <c r="I5" s="48"/>
      <c r="J5" s="48"/>
      <c r="K5" s="4"/>
    </row>
    <row r="6" spans="1:11" ht="33" customHeight="1">
      <c r="A6" s="22"/>
      <c r="B6" s="23"/>
      <c r="C6" s="23"/>
      <c r="D6" s="24"/>
      <c r="E6" s="24"/>
      <c r="F6" s="24"/>
      <c r="G6" s="48" t="s">
        <v>25</v>
      </c>
      <c r="H6" s="48"/>
      <c r="I6" s="48"/>
      <c r="J6" s="48"/>
      <c r="K6" s="4"/>
    </row>
    <row r="7" spans="1:11" ht="33" customHeight="1">
      <c r="A7" s="22"/>
      <c r="B7" s="23"/>
      <c r="C7" s="23"/>
      <c r="D7" s="24"/>
      <c r="E7" s="24"/>
      <c r="F7" s="24"/>
      <c r="G7" s="48" t="s">
        <v>43</v>
      </c>
      <c r="H7" s="48"/>
      <c r="I7" s="48"/>
      <c r="J7" s="48"/>
      <c r="K7" s="4"/>
    </row>
    <row r="8" spans="1:11" ht="33">
      <c r="A8" s="26"/>
      <c r="B8" s="27"/>
      <c r="C8" s="27"/>
      <c r="D8" s="28"/>
      <c r="E8" s="28"/>
      <c r="F8" s="28"/>
      <c r="G8" s="28"/>
      <c r="H8" s="28"/>
      <c r="I8" s="28"/>
      <c r="J8" s="44"/>
      <c r="K8" s="4"/>
    </row>
    <row r="9" spans="1:11" ht="110.25" customHeight="1">
      <c r="A9" s="49" t="s">
        <v>42</v>
      </c>
      <c r="B9" s="50"/>
      <c r="C9" s="50"/>
      <c r="D9" s="50"/>
      <c r="E9" s="50"/>
      <c r="F9" s="50"/>
      <c r="G9" s="50"/>
      <c r="H9" s="50"/>
      <c r="I9" s="50"/>
      <c r="J9" s="50"/>
      <c r="K9" s="5"/>
    </row>
    <row r="10" spans="1:12" s="17" customFormat="1" ht="42" customHeight="1">
      <c r="A10" s="51" t="s">
        <v>3</v>
      </c>
      <c r="B10" s="51" t="s">
        <v>11</v>
      </c>
      <c r="C10" s="58" t="s">
        <v>29</v>
      </c>
      <c r="D10" s="52" t="s">
        <v>0</v>
      </c>
      <c r="E10" s="53"/>
      <c r="F10" s="53"/>
      <c r="G10" s="53"/>
      <c r="H10" s="53"/>
      <c r="I10" s="53"/>
      <c r="J10" s="51" t="s">
        <v>12</v>
      </c>
      <c r="K10" s="20"/>
      <c r="L10" s="19"/>
    </row>
    <row r="11" spans="1:12" s="17" customFormat="1" ht="17.25" customHeight="1">
      <c r="A11" s="51"/>
      <c r="B11" s="51"/>
      <c r="C11" s="59"/>
      <c r="D11" s="54"/>
      <c r="E11" s="55"/>
      <c r="F11" s="55"/>
      <c r="G11" s="55"/>
      <c r="H11" s="55"/>
      <c r="I11" s="55"/>
      <c r="J11" s="51"/>
      <c r="K11" s="20"/>
      <c r="L11" s="19"/>
    </row>
    <row r="12" spans="1:12" s="17" customFormat="1" ht="17.25" customHeight="1">
      <c r="A12" s="51"/>
      <c r="B12" s="51"/>
      <c r="C12" s="59"/>
      <c r="D12" s="54"/>
      <c r="E12" s="55"/>
      <c r="F12" s="55"/>
      <c r="G12" s="55"/>
      <c r="H12" s="55"/>
      <c r="I12" s="55"/>
      <c r="J12" s="51"/>
      <c r="K12" s="20"/>
      <c r="L12" s="19"/>
    </row>
    <row r="13" spans="1:12" s="17" customFormat="1" ht="17.25" customHeight="1">
      <c r="A13" s="51"/>
      <c r="B13" s="51"/>
      <c r="C13" s="59"/>
      <c r="D13" s="56"/>
      <c r="E13" s="57"/>
      <c r="F13" s="57"/>
      <c r="G13" s="57"/>
      <c r="H13" s="57"/>
      <c r="I13" s="57"/>
      <c r="J13" s="51"/>
      <c r="K13" s="20"/>
      <c r="L13" s="19"/>
    </row>
    <row r="14" spans="1:12" s="17" customFormat="1" ht="135.75" customHeight="1">
      <c r="A14" s="51"/>
      <c r="B14" s="51"/>
      <c r="C14" s="60"/>
      <c r="D14" s="30" t="s">
        <v>10</v>
      </c>
      <c r="E14" s="30">
        <v>2023</v>
      </c>
      <c r="F14" s="30">
        <v>2024</v>
      </c>
      <c r="G14" s="30">
        <v>2025</v>
      </c>
      <c r="H14" s="30">
        <v>2026</v>
      </c>
      <c r="I14" s="30">
        <v>2027</v>
      </c>
      <c r="J14" s="51"/>
      <c r="K14" s="21"/>
      <c r="L14" s="19"/>
    </row>
    <row r="15" spans="1:11" ht="33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6"/>
    </row>
    <row r="16" spans="1:13" ht="139.5" customHeight="1">
      <c r="A16" s="31">
        <v>1</v>
      </c>
      <c r="B16" s="32" t="s">
        <v>30</v>
      </c>
      <c r="C16" s="32"/>
      <c r="D16" s="41">
        <f aca="true" t="shared" si="0" ref="D16:I16">SUM(D17:D19)</f>
        <v>1428930.9711000002</v>
      </c>
      <c r="E16" s="41">
        <f>SUM(E17:E19)</f>
        <v>240937.88999999998</v>
      </c>
      <c r="F16" s="41">
        <f t="shared" si="0"/>
        <v>233589.00000000003</v>
      </c>
      <c r="G16" s="41">
        <f t="shared" si="0"/>
        <v>259033.08110000004</v>
      </c>
      <c r="H16" s="41">
        <f t="shared" si="0"/>
        <v>351803</v>
      </c>
      <c r="I16" s="41">
        <f t="shared" si="0"/>
        <v>343568</v>
      </c>
      <c r="J16" s="31" t="s">
        <v>2</v>
      </c>
      <c r="K16" s="7"/>
      <c r="L16" s="2"/>
      <c r="M16" s="2"/>
    </row>
    <row r="17" spans="1:13" ht="33">
      <c r="A17" s="31">
        <v>2</v>
      </c>
      <c r="B17" s="33" t="s">
        <v>4</v>
      </c>
      <c r="C17" s="33"/>
      <c r="D17" s="42">
        <f>SUM(E17:I17)</f>
        <v>198.8</v>
      </c>
      <c r="E17" s="42">
        <f>E21+E25</f>
        <v>198.8</v>
      </c>
      <c r="F17" s="42">
        <f>F21+F25</f>
        <v>0</v>
      </c>
      <c r="G17" s="42">
        <f>G21+G25</f>
        <v>0</v>
      </c>
      <c r="H17" s="42">
        <f>H21+H25</f>
        <v>0</v>
      </c>
      <c r="I17" s="42">
        <f>I21+I25</f>
        <v>0</v>
      </c>
      <c r="J17" s="31"/>
      <c r="K17" s="7"/>
      <c r="L17" s="2"/>
      <c r="M17" s="2"/>
    </row>
    <row r="18" spans="1:13" ht="33">
      <c r="A18" s="31">
        <v>3</v>
      </c>
      <c r="B18" s="33" t="s">
        <v>1</v>
      </c>
      <c r="C18" s="33"/>
      <c r="D18" s="42">
        <f>SUM(E18:I18)</f>
        <v>10061.200000000003</v>
      </c>
      <c r="E18" s="42">
        <f>E26+E22</f>
        <v>10061.200000000003</v>
      </c>
      <c r="F18" s="42">
        <f>F26+F22</f>
        <v>0</v>
      </c>
      <c r="G18" s="42">
        <f>G26+G22</f>
        <v>0</v>
      </c>
      <c r="H18" s="42">
        <f>H26+H22</f>
        <v>0</v>
      </c>
      <c r="I18" s="42">
        <f>I26+I22</f>
        <v>0</v>
      </c>
      <c r="J18" s="31"/>
      <c r="K18" s="7"/>
      <c r="L18" s="2"/>
      <c r="M18" s="2"/>
    </row>
    <row r="19" spans="1:13" ht="33">
      <c r="A19" s="31">
        <v>4</v>
      </c>
      <c r="B19" s="33" t="s">
        <v>5</v>
      </c>
      <c r="C19" s="33"/>
      <c r="D19" s="42">
        <f>SUM(E19:I19)</f>
        <v>1418670.9711000002</v>
      </c>
      <c r="E19" s="42">
        <f>E23+E27</f>
        <v>230677.88999999998</v>
      </c>
      <c r="F19" s="42">
        <f>F23+F27</f>
        <v>233589.00000000003</v>
      </c>
      <c r="G19" s="42">
        <f>G23+G27</f>
        <v>259033.08110000004</v>
      </c>
      <c r="H19" s="42">
        <f>H23+H27</f>
        <v>351803</v>
      </c>
      <c r="I19" s="42">
        <f>I23+I27</f>
        <v>343568</v>
      </c>
      <c r="J19" s="31"/>
      <c r="K19" s="7"/>
      <c r="L19" s="2"/>
      <c r="M19" s="2"/>
    </row>
    <row r="20" spans="1:13" ht="33">
      <c r="A20" s="31">
        <v>5</v>
      </c>
      <c r="B20" s="33" t="s">
        <v>22</v>
      </c>
      <c r="C20" s="33"/>
      <c r="D20" s="42">
        <f aca="true" t="shared" si="1" ref="D20:I20">D21+D22+D23</f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31"/>
      <c r="K20" s="7"/>
      <c r="L20" s="2"/>
      <c r="M20" s="2"/>
    </row>
    <row r="21" spans="1:13" ht="33">
      <c r="A21" s="31">
        <v>6</v>
      </c>
      <c r="B21" s="33" t="s">
        <v>4</v>
      </c>
      <c r="C21" s="33"/>
      <c r="D21" s="42">
        <f>SUM(E21:I21)</f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31"/>
      <c r="K21" s="7"/>
      <c r="L21" s="2"/>
      <c r="M21" s="2"/>
    </row>
    <row r="22" spans="1:13" ht="33">
      <c r="A22" s="31">
        <v>7</v>
      </c>
      <c r="B22" s="33" t="s">
        <v>1</v>
      </c>
      <c r="C22" s="33"/>
      <c r="D22" s="42">
        <f>SUM(E22:I22)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31"/>
      <c r="K22" s="7"/>
      <c r="L22" s="2"/>
      <c r="M22" s="2"/>
    </row>
    <row r="23" spans="1:13" ht="33">
      <c r="A23" s="31">
        <v>8</v>
      </c>
      <c r="B23" s="33" t="s">
        <v>5</v>
      </c>
      <c r="C23" s="33"/>
      <c r="D23" s="42">
        <f>SUM(E23:I23)</f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31"/>
      <c r="K23" s="7"/>
      <c r="L23" s="2"/>
      <c r="M23" s="2"/>
    </row>
    <row r="24" spans="1:13" ht="33">
      <c r="A24" s="31">
        <v>9</v>
      </c>
      <c r="B24" s="33" t="s">
        <v>23</v>
      </c>
      <c r="C24" s="33"/>
      <c r="D24" s="42">
        <f aca="true" t="shared" si="2" ref="D24:I24">SUM(D25:D27)</f>
        <v>1428930.9711000002</v>
      </c>
      <c r="E24" s="42">
        <f>SUM(E25:E27)</f>
        <v>240937.88999999998</v>
      </c>
      <c r="F24" s="42">
        <f t="shared" si="2"/>
        <v>233589.00000000003</v>
      </c>
      <c r="G24" s="42">
        <f t="shared" si="2"/>
        <v>259033.08110000004</v>
      </c>
      <c r="H24" s="42">
        <f t="shared" si="2"/>
        <v>351803</v>
      </c>
      <c r="I24" s="42">
        <f t="shared" si="2"/>
        <v>343568</v>
      </c>
      <c r="J24" s="31"/>
      <c r="K24" s="7"/>
      <c r="L24" s="2"/>
      <c r="M24" s="2"/>
    </row>
    <row r="25" spans="1:13" ht="33">
      <c r="A25" s="31">
        <v>10</v>
      </c>
      <c r="B25" s="33" t="s">
        <v>4</v>
      </c>
      <c r="C25" s="33"/>
      <c r="D25" s="42">
        <f>SUM(E25:I25)</f>
        <v>198.8</v>
      </c>
      <c r="E25" s="42">
        <f>E29+E55+E74+E92+E98+E103+E127+E109+E115+E41</f>
        <v>198.8</v>
      </c>
      <c r="F25" s="42">
        <f>F29+F55+F74+F92+F98+F103+F127+F109+F115+F41</f>
        <v>0</v>
      </c>
      <c r="G25" s="42">
        <f>G29+G55+G74+G92+G98+G103+G127+G109+G115+G41</f>
        <v>0</v>
      </c>
      <c r="H25" s="42">
        <f>H29+H55+H74+H92+H98+H103+H127+H109+H115+H41</f>
        <v>0</v>
      </c>
      <c r="I25" s="42">
        <f>I29+I55+I74+I92+I98+I103+I127+I109+I115+I41</f>
        <v>0</v>
      </c>
      <c r="J25" s="31"/>
      <c r="K25" s="7"/>
      <c r="L25" s="2"/>
      <c r="M25" s="2"/>
    </row>
    <row r="26" spans="1:13" ht="33">
      <c r="A26" s="31">
        <v>11</v>
      </c>
      <c r="B26" s="33" t="s">
        <v>1</v>
      </c>
      <c r="C26" s="33"/>
      <c r="D26" s="42">
        <f>SUM(E26:I26)</f>
        <v>10061.200000000003</v>
      </c>
      <c r="E26" s="42">
        <f>E30+E75+E99+E93+E104+E110+E116+E128+E43+E140+E152</f>
        <v>10061.200000000003</v>
      </c>
      <c r="F26" s="42">
        <f>F30+F75+F99+F93+F104+F110+F116+F128+F43+F140+F152</f>
        <v>0</v>
      </c>
      <c r="G26" s="42">
        <f>G30+G75+G99+G93+G104+G110+G116+G128+G43+G140+G152</f>
        <v>0</v>
      </c>
      <c r="H26" s="42">
        <f>H30+H75+H99+H93+H104+H110+H116+H128+H43+H140+H152</f>
        <v>0</v>
      </c>
      <c r="I26" s="42">
        <f>I30+I75+I99+I93+I104+I110+I116+I128+I43+I140+I152</f>
        <v>0</v>
      </c>
      <c r="J26" s="31"/>
      <c r="K26" s="7"/>
      <c r="L26" s="2"/>
      <c r="M26" s="2"/>
    </row>
    <row r="27" spans="1:13" ht="33">
      <c r="A27" s="31">
        <v>12</v>
      </c>
      <c r="B27" s="33" t="s">
        <v>5</v>
      </c>
      <c r="C27" s="33"/>
      <c r="D27" s="42">
        <f>SUM(E27:I27)</f>
        <v>1418670.9711000002</v>
      </c>
      <c r="E27" s="42">
        <f>E31+E82+E95+E100+E106+E129+E111+E117+E141+E153+E45+0.1</f>
        <v>230677.88999999998</v>
      </c>
      <c r="F27" s="42">
        <f>F31+F82+F95+F100+F106+F129+F111+F117+F141+F153+F45</f>
        <v>233589.00000000003</v>
      </c>
      <c r="G27" s="42">
        <f>G31+G82+G95+G100+G106+G129+G111+G117+G141+G153+G45</f>
        <v>259033.08110000004</v>
      </c>
      <c r="H27" s="42">
        <f>H31+H82+H95+H100+H106+H129+H111+H117+H141+H153+H45</f>
        <v>351803</v>
      </c>
      <c r="I27" s="42">
        <f>I31+I82+I95+I100+I106+I129+I111+I117+I141+I153+I45</f>
        <v>343568</v>
      </c>
      <c r="J27" s="31"/>
      <c r="K27" s="7"/>
      <c r="L27" s="2"/>
      <c r="M27" s="2"/>
    </row>
    <row r="28" spans="1:13" s="11" customFormat="1" ht="271.5" customHeight="1">
      <c r="A28" s="31">
        <v>13</v>
      </c>
      <c r="B28" s="32" t="s">
        <v>31</v>
      </c>
      <c r="C28" s="32"/>
      <c r="D28" s="41">
        <f aca="true" t="shared" si="3" ref="D28:I28">D29+D30+D31</f>
        <v>156581.78220000002</v>
      </c>
      <c r="E28" s="41">
        <f t="shared" si="3"/>
        <v>5612.7011</v>
      </c>
      <c r="F28" s="41">
        <f t="shared" si="3"/>
        <v>16433</v>
      </c>
      <c r="G28" s="41">
        <f t="shared" si="3"/>
        <v>28536.0811</v>
      </c>
      <c r="H28" s="41">
        <f t="shared" si="3"/>
        <v>61000</v>
      </c>
      <c r="I28" s="41">
        <f t="shared" si="3"/>
        <v>45000</v>
      </c>
      <c r="J28" s="29" t="s">
        <v>2</v>
      </c>
      <c r="K28" s="9"/>
      <c r="L28" s="10"/>
      <c r="M28" s="10"/>
    </row>
    <row r="29" spans="1:13" s="14" customFormat="1" ht="33">
      <c r="A29" s="31">
        <v>14</v>
      </c>
      <c r="B29" s="33" t="s">
        <v>4</v>
      </c>
      <c r="C29" s="33"/>
      <c r="D29" s="42">
        <f aca="true" t="shared" si="4" ref="D29:D39">SUM(E29:I29)</f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34"/>
      <c r="K29" s="12"/>
      <c r="L29" s="13"/>
      <c r="M29" s="13"/>
    </row>
    <row r="30" spans="1:13" s="14" customFormat="1" ht="33">
      <c r="A30" s="31">
        <v>15</v>
      </c>
      <c r="B30" s="33" t="s">
        <v>1</v>
      </c>
      <c r="C30" s="33"/>
      <c r="D30" s="42">
        <f t="shared" si="4"/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34"/>
      <c r="K30" s="12"/>
      <c r="L30" s="13"/>
      <c r="M30" s="13"/>
    </row>
    <row r="31" spans="1:13" s="14" customFormat="1" ht="66">
      <c r="A31" s="31">
        <v>16</v>
      </c>
      <c r="B31" s="33" t="s">
        <v>17</v>
      </c>
      <c r="C31" s="33"/>
      <c r="D31" s="42">
        <f t="shared" si="4"/>
        <v>156581.78220000002</v>
      </c>
      <c r="E31" s="42">
        <f>E32+E33+E34+E35+E36+E37+E39+E38</f>
        <v>5612.7011</v>
      </c>
      <c r="F31" s="42">
        <f>F32+F33+F34+F35+F36+F37+F39+F38</f>
        <v>16433</v>
      </c>
      <c r="G31" s="42">
        <f>G32+G33+G34+G35+G36+G37+G39+G38</f>
        <v>28536.0811</v>
      </c>
      <c r="H31" s="42">
        <f>H32+H33+H34+H35+H36+H37+H39+H38</f>
        <v>61000</v>
      </c>
      <c r="I31" s="42">
        <f>I32+I33+I34+I35+I36+I37+I39+I38</f>
        <v>45000</v>
      </c>
      <c r="J31" s="34"/>
      <c r="K31" s="12"/>
      <c r="L31" s="13"/>
      <c r="M31" s="13"/>
    </row>
    <row r="32" spans="1:13" s="17" customFormat="1" ht="76.5" customHeight="1">
      <c r="A32" s="31">
        <v>17</v>
      </c>
      <c r="B32" s="33" t="s">
        <v>14</v>
      </c>
      <c r="C32" s="33"/>
      <c r="D32" s="42">
        <f t="shared" si="4"/>
        <v>53953.75768</v>
      </c>
      <c r="E32" s="42">
        <f>1411.18+1140+33.77856+168.79912</f>
        <v>2753.7576800000006</v>
      </c>
      <c r="F32" s="47">
        <v>1200</v>
      </c>
      <c r="G32" s="42">
        <v>0</v>
      </c>
      <c r="H32" s="47">
        <f>10000+15000</f>
        <v>25000</v>
      </c>
      <c r="I32" s="42">
        <f>5000*5</f>
        <v>25000</v>
      </c>
      <c r="J32" s="36" t="s">
        <v>45</v>
      </c>
      <c r="K32" s="18"/>
      <c r="L32" s="16"/>
      <c r="M32" s="16"/>
    </row>
    <row r="33" spans="1:13" s="17" customFormat="1" ht="66">
      <c r="A33" s="31">
        <v>18</v>
      </c>
      <c r="B33" s="33" t="s">
        <v>15</v>
      </c>
      <c r="C33" s="33"/>
      <c r="D33" s="42">
        <f t="shared" si="4"/>
        <v>6875.84</v>
      </c>
      <c r="E33" s="42">
        <f>1120.44-244.6</f>
        <v>875.84</v>
      </c>
      <c r="F33" s="47">
        <v>0</v>
      </c>
      <c r="G33" s="42">
        <v>0</v>
      </c>
      <c r="H33" s="47">
        <v>6000</v>
      </c>
      <c r="I33" s="42">
        <v>0</v>
      </c>
      <c r="J33" s="36" t="s">
        <v>46</v>
      </c>
      <c r="K33" s="18"/>
      <c r="L33" s="16"/>
      <c r="M33" s="16"/>
    </row>
    <row r="34" spans="1:13" s="17" customFormat="1" ht="66">
      <c r="A34" s="31">
        <v>19</v>
      </c>
      <c r="B34" s="33" t="s">
        <v>16</v>
      </c>
      <c r="C34" s="33"/>
      <c r="D34" s="42">
        <f t="shared" si="4"/>
        <v>0</v>
      </c>
      <c r="E34" s="42">
        <v>0</v>
      </c>
      <c r="F34" s="47">
        <v>0</v>
      </c>
      <c r="G34" s="42">
        <v>0</v>
      </c>
      <c r="H34" s="47">
        <v>0</v>
      </c>
      <c r="I34" s="42">
        <v>0</v>
      </c>
      <c r="J34" s="36" t="s">
        <v>45</v>
      </c>
      <c r="K34" s="18"/>
      <c r="L34" s="16"/>
      <c r="M34" s="16"/>
    </row>
    <row r="35" spans="1:13" s="17" customFormat="1" ht="66">
      <c r="A35" s="31">
        <v>20</v>
      </c>
      <c r="B35" s="33" t="s">
        <v>6</v>
      </c>
      <c r="C35" s="33"/>
      <c r="D35" s="42">
        <f t="shared" si="4"/>
        <v>298.42578</v>
      </c>
      <c r="E35" s="42">
        <v>298.42578</v>
      </c>
      <c r="F35" s="47">
        <v>0</v>
      </c>
      <c r="G35" s="42">
        <v>0</v>
      </c>
      <c r="H35" s="47">
        <v>0</v>
      </c>
      <c r="I35" s="42">
        <v>0</v>
      </c>
      <c r="J35" s="36" t="s">
        <v>45</v>
      </c>
      <c r="K35" s="18"/>
      <c r="L35" s="16"/>
      <c r="M35" s="16"/>
    </row>
    <row r="36" spans="1:13" s="17" customFormat="1" ht="66">
      <c r="A36" s="31">
        <v>21</v>
      </c>
      <c r="B36" s="33" t="s">
        <v>7</v>
      </c>
      <c r="C36" s="33"/>
      <c r="D36" s="42">
        <f t="shared" si="4"/>
        <v>20000</v>
      </c>
      <c r="E36" s="42">
        <v>0</v>
      </c>
      <c r="F36" s="47">
        <v>0</v>
      </c>
      <c r="G36" s="42">
        <v>0</v>
      </c>
      <c r="H36" s="47">
        <v>0</v>
      </c>
      <c r="I36" s="42">
        <v>20000</v>
      </c>
      <c r="J36" s="36" t="s">
        <v>45</v>
      </c>
      <c r="K36" s="18"/>
      <c r="L36" s="16"/>
      <c r="M36" s="16"/>
    </row>
    <row r="37" spans="1:13" s="17" customFormat="1" ht="72.75" customHeight="1">
      <c r="A37" s="31">
        <v>22</v>
      </c>
      <c r="B37" s="33" t="s">
        <v>8</v>
      </c>
      <c r="C37" s="33"/>
      <c r="D37" s="42">
        <f t="shared" si="4"/>
        <v>30000</v>
      </c>
      <c r="E37" s="42">
        <v>0</v>
      </c>
      <c r="F37" s="47">
        <v>0</v>
      </c>
      <c r="G37" s="42">
        <v>0</v>
      </c>
      <c r="H37" s="47">
        <v>30000</v>
      </c>
      <c r="I37" s="42">
        <v>0</v>
      </c>
      <c r="J37" s="36" t="s">
        <v>45</v>
      </c>
      <c r="K37" s="18"/>
      <c r="L37" s="16"/>
      <c r="M37" s="16"/>
    </row>
    <row r="38" spans="1:13" s="17" customFormat="1" ht="72.75" customHeight="1">
      <c r="A38" s="31">
        <v>23</v>
      </c>
      <c r="B38" s="33" t="s">
        <v>28</v>
      </c>
      <c r="C38" s="33"/>
      <c r="D38" s="42">
        <f t="shared" si="4"/>
        <v>4998.99654</v>
      </c>
      <c r="E38" s="42">
        <f>110+1450-33.77856-527.2249</f>
        <v>998.99654</v>
      </c>
      <c r="F38" s="47">
        <v>4000</v>
      </c>
      <c r="G38" s="42">
        <v>0</v>
      </c>
      <c r="H38" s="47">
        <v>0</v>
      </c>
      <c r="I38" s="42">
        <v>0</v>
      </c>
      <c r="J38" s="39" t="s">
        <v>47</v>
      </c>
      <c r="K38" s="18"/>
      <c r="L38" s="16"/>
      <c r="M38" s="16"/>
    </row>
    <row r="39" spans="1:13" s="17" customFormat="1" ht="69.75" customHeight="1">
      <c r="A39" s="31">
        <v>24</v>
      </c>
      <c r="B39" s="35" t="s">
        <v>9</v>
      </c>
      <c r="C39" s="35"/>
      <c r="D39" s="42">
        <f t="shared" si="4"/>
        <v>40454.7622</v>
      </c>
      <c r="E39" s="42">
        <f>110+19149-9957-8616.3189</f>
        <v>685.6810999999998</v>
      </c>
      <c r="F39" s="47">
        <v>11233</v>
      </c>
      <c r="G39" s="47">
        <v>28536.0811</v>
      </c>
      <c r="H39" s="47">
        <v>0</v>
      </c>
      <c r="I39" s="42">
        <v>0</v>
      </c>
      <c r="J39" s="36" t="s">
        <v>48</v>
      </c>
      <c r="K39" s="18"/>
      <c r="L39" s="16"/>
      <c r="M39" s="16"/>
    </row>
    <row r="40" spans="1:13" s="11" customFormat="1" ht="237.75" customHeight="1">
      <c r="A40" s="31">
        <v>25</v>
      </c>
      <c r="B40" s="32" t="s">
        <v>32</v>
      </c>
      <c r="C40" s="32"/>
      <c r="D40" s="41">
        <f aca="true" t="shared" si="5" ref="D40:I40">D41+D43+D45</f>
        <v>58452.6</v>
      </c>
      <c r="E40" s="41">
        <f t="shared" si="5"/>
        <v>652.6</v>
      </c>
      <c r="F40" s="41">
        <f t="shared" si="5"/>
        <v>0</v>
      </c>
      <c r="G40" s="41">
        <f>G41+G43+G45</f>
        <v>0</v>
      </c>
      <c r="H40" s="41">
        <f t="shared" si="5"/>
        <v>28900</v>
      </c>
      <c r="I40" s="41">
        <f t="shared" si="5"/>
        <v>28900</v>
      </c>
      <c r="J40" s="29" t="s">
        <v>2</v>
      </c>
      <c r="K40" s="9"/>
      <c r="L40" s="10"/>
      <c r="M40" s="10"/>
    </row>
    <row r="41" spans="1:13" s="14" customFormat="1" ht="33">
      <c r="A41" s="31">
        <v>26</v>
      </c>
      <c r="B41" s="33" t="s">
        <v>4</v>
      </c>
      <c r="C41" s="33"/>
      <c r="D41" s="42">
        <f aca="true" t="shared" si="6" ref="D41:D53">SUM(E41:I41)</f>
        <v>198.8</v>
      </c>
      <c r="E41" s="42">
        <f>E42</f>
        <v>198.8</v>
      </c>
      <c r="F41" s="42">
        <f>F42</f>
        <v>0</v>
      </c>
      <c r="G41" s="42">
        <f>G42</f>
        <v>0</v>
      </c>
      <c r="H41" s="42">
        <f>H42</f>
        <v>0</v>
      </c>
      <c r="I41" s="42">
        <f>I42</f>
        <v>0</v>
      </c>
      <c r="J41" s="31"/>
      <c r="K41" s="12"/>
      <c r="L41" s="13"/>
      <c r="M41" s="13"/>
    </row>
    <row r="42" spans="1:13" s="14" customFormat="1" ht="66">
      <c r="A42" s="31">
        <v>27</v>
      </c>
      <c r="B42" s="33" t="s">
        <v>15</v>
      </c>
      <c r="C42" s="33"/>
      <c r="D42" s="42">
        <f>SUM(E42:I42)</f>
        <v>198.8</v>
      </c>
      <c r="E42" s="42">
        <f>E68</f>
        <v>198.8</v>
      </c>
      <c r="F42" s="42">
        <f>F68</f>
        <v>0</v>
      </c>
      <c r="G42" s="42">
        <f>G68</f>
        <v>0</v>
      </c>
      <c r="H42" s="42">
        <f>H68</f>
        <v>0</v>
      </c>
      <c r="I42" s="42">
        <f>I68</f>
        <v>0</v>
      </c>
      <c r="J42" s="39" t="s">
        <v>49</v>
      </c>
      <c r="K42" s="12"/>
      <c r="L42" s="13"/>
      <c r="M42" s="13"/>
    </row>
    <row r="43" spans="1:13" s="14" customFormat="1" ht="33">
      <c r="A43" s="31">
        <v>28</v>
      </c>
      <c r="B43" s="33" t="s">
        <v>1</v>
      </c>
      <c r="C43" s="33"/>
      <c r="D43" s="42">
        <f t="shared" si="6"/>
        <v>85.2</v>
      </c>
      <c r="E43" s="42">
        <f>E56+E69</f>
        <v>85.2</v>
      </c>
      <c r="F43" s="42">
        <f>F56+F69</f>
        <v>0</v>
      </c>
      <c r="G43" s="42">
        <f>G56+G69</f>
        <v>0</v>
      </c>
      <c r="H43" s="42">
        <f>H56+H69</f>
        <v>0</v>
      </c>
      <c r="I43" s="42">
        <f>I56+I69</f>
        <v>0</v>
      </c>
      <c r="J43" s="31"/>
      <c r="K43" s="12"/>
      <c r="L43" s="13"/>
      <c r="M43" s="13"/>
    </row>
    <row r="44" spans="1:13" s="14" customFormat="1" ht="66">
      <c r="A44" s="31">
        <v>29</v>
      </c>
      <c r="B44" s="33" t="s">
        <v>15</v>
      </c>
      <c r="C44" s="33"/>
      <c r="D44" s="42">
        <f t="shared" si="6"/>
        <v>85.2</v>
      </c>
      <c r="E44" s="42">
        <f>E70</f>
        <v>85.2</v>
      </c>
      <c r="F44" s="42">
        <f>F70</f>
        <v>0</v>
      </c>
      <c r="G44" s="42">
        <f>G70</f>
        <v>0</v>
      </c>
      <c r="H44" s="42">
        <f>H70</f>
        <v>0</v>
      </c>
      <c r="I44" s="42">
        <f>I70</f>
        <v>0</v>
      </c>
      <c r="J44" s="39" t="s">
        <v>49</v>
      </c>
      <c r="K44" s="12"/>
      <c r="L44" s="13"/>
      <c r="M44" s="13"/>
    </row>
    <row r="45" spans="1:13" s="14" customFormat="1" ht="66">
      <c r="A45" s="31">
        <v>30</v>
      </c>
      <c r="B45" s="33" t="s">
        <v>17</v>
      </c>
      <c r="C45" s="33"/>
      <c r="D45" s="42">
        <f t="shared" si="6"/>
        <v>58168.6</v>
      </c>
      <c r="E45" s="42">
        <f>E46+E47+E48+E49+E50+E52+E53+E51</f>
        <v>368.6</v>
      </c>
      <c r="F45" s="42">
        <f>F46+F47+F48+F49+F50+F52+F53+F51</f>
        <v>0</v>
      </c>
      <c r="G45" s="42">
        <f>G46+G47+G48+G49+G50+G52+G53+G51</f>
        <v>0</v>
      </c>
      <c r="H45" s="42">
        <f>H46+H47+H48+H49+H50+H52+H53+H51</f>
        <v>28900</v>
      </c>
      <c r="I45" s="42">
        <f>I46+I47+I48+I49+I50+I52+I53+I51</f>
        <v>28900</v>
      </c>
      <c r="J45" s="31"/>
      <c r="K45" s="12"/>
      <c r="L45" s="13"/>
      <c r="M45" s="13"/>
    </row>
    <row r="46" spans="1:13" s="14" customFormat="1" ht="66">
      <c r="A46" s="31">
        <v>31</v>
      </c>
      <c r="B46" s="33" t="s">
        <v>14</v>
      </c>
      <c r="C46" s="33"/>
      <c r="D46" s="42">
        <f t="shared" si="6"/>
        <v>4297.6</v>
      </c>
      <c r="E46" s="42">
        <f>E58</f>
        <v>297.6</v>
      </c>
      <c r="F46" s="42">
        <f>F58</f>
        <v>0</v>
      </c>
      <c r="G46" s="42">
        <f>G58</f>
        <v>0</v>
      </c>
      <c r="H46" s="42">
        <f>H58</f>
        <v>2000</v>
      </c>
      <c r="I46" s="42">
        <f>I58</f>
        <v>2000</v>
      </c>
      <c r="J46" s="39" t="s">
        <v>50</v>
      </c>
      <c r="K46" s="12"/>
      <c r="L46" s="13"/>
      <c r="M46" s="13"/>
    </row>
    <row r="47" spans="1:13" s="14" customFormat="1" ht="66">
      <c r="A47" s="31">
        <v>32</v>
      </c>
      <c r="B47" s="33" t="s">
        <v>15</v>
      </c>
      <c r="C47" s="33"/>
      <c r="D47" s="42">
        <f t="shared" si="6"/>
        <v>5471</v>
      </c>
      <c r="E47" s="42">
        <f>E59+E72</f>
        <v>71</v>
      </c>
      <c r="F47" s="42">
        <f>F59+F72</f>
        <v>0</v>
      </c>
      <c r="G47" s="42">
        <f>G59+G72</f>
        <v>0</v>
      </c>
      <c r="H47" s="42">
        <f>H59+H72</f>
        <v>2700</v>
      </c>
      <c r="I47" s="42">
        <f>I59+I72</f>
        <v>2700</v>
      </c>
      <c r="J47" s="39" t="s">
        <v>49</v>
      </c>
      <c r="K47" s="12"/>
      <c r="L47" s="13"/>
      <c r="M47" s="13"/>
    </row>
    <row r="48" spans="1:13" s="14" customFormat="1" ht="66">
      <c r="A48" s="31">
        <v>33</v>
      </c>
      <c r="B48" s="33" t="s">
        <v>21</v>
      </c>
      <c r="C48" s="33"/>
      <c r="D48" s="42">
        <f t="shared" si="6"/>
        <v>40000</v>
      </c>
      <c r="E48" s="42">
        <f>E60</f>
        <v>0</v>
      </c>
      <c r="F48" s="42">
        <f aca="true" t="shared" si="7" ref="E48:I51">F60</f>
        <v>0</v>
      </c>
      <c r="G48" s="42">
        <f t="shared" si="7"/>
        <v>0</v>
      </c>
      <c r="H48" s="42">
        <f t="shared" si="7"/>
        <v>20000</v>
      </c>
      <c r="I48" s="42">
        <f t="shared" si="7"/>
        <v>20000</v>
      </c>
      <c r="J48" s="39" t="s">
        <v>50</v>
      </c>
      <c r="K48" s="12"/>
      <c r="L48" s="13"/>
      <c r="M48" s="13"/>
    </row>
    <row r="49" spans="1:13" s="14" customFormat="1" ht="66">
      <c r="A49" s="31">
        <v>34</v>
      </c>
      <c r="B49" s="33" t="s">
        <v>6</v>
      </c>
      <c r="C49" s="33"/>
      <c r="D49" s="42">
        <f t="shared" si="6"/>
        <v>2000</v>
      </c>
      <c r="E49" s="42">
        <f>E61</f>
        <v>0</v>
      </c>
      <c r="F49" s="42">
        <f t="shared" si="7"/>
        <v>0</v>
      </c>
      <c r="G49" s="42">
        <f t="shared" si="7"/>
        <v>0</v>
      </c>
      <c r="H49" s="42">
        <f t="shared" si="7"/>
        <v>1000</v>
      </c>
      <c r="I49" s="42">
        <f t="shared" si="7"/>
        <v>1000</v>
      </c>
      <c r="J49" s="39" t="s">
        <v>50</v>
      </c>
      <c r="K49" s="12"/>
      <c r="L49" s="13"/>
      <c r="M49" s="13"/>
    </row>
    <row r="50" spans="1:13" s="14" customFormat="1" ht="66">
      <c r="A50" s="31">
        <v>35</v>
      </c>
      <c r="B50" s="33" t="s">
        <v>7</v>
      </c>
      <c r="C50" s="33"/>
      <c r="D50" s="42">
        <f t="shared" si="6"/>
        <v>2000</v>
      </c>
      <c r="E50" s="42">
        <f>E62</f>
        <v>0</v>
      </c>
      <c r="F50" s="42">
        <f t="shared" si="7"/>
        <v>0</v>
      </c>
      <c r="G50" s="42">
        <f t="shared" si="7"/>
        <v>0</v>
      </c>
      <c r="H50" s="42">
        <f t="shared" si="7"/>
        <v>1000</v>
      </c>
      <c r="I50" s="42">
        <f t="shared" si="7"/>
        <v>1000</v>
      </c>
      <c r="J50" s="39" t="s">
        <v>51</v>
      </c>
      <c r="K50" s="12"/>
      <c r="L50" s="13"/>
      <c r="M50" s="13"/>
    </row>
    <row r="51" spans="1:13" s="14" customFormat="1" ht="66">
      <c r="A51" s="31">
        <v>36</v>
      </c>
      <c r="B51" s="33" t="s">
        <v>8</v>
      </c>
      <c r="C51" s="33"/>
      <c r="D51" s="42">
        <f t="shared" si="6"/>
        <v>2000</v>
      </c>
      <c r="E51" s="42">
        <f t="shared" si="7"/>
        <v>0</v>
      </c>
      <c r="F51" s="42">
        <f aca="true" t="shared" si="8" ref="F51:I53">F63</f>
        <v>0</v>
      </c>
      <c r="G51" s="42">
        <f t="shared" si="8"/>
        <v>0</v>
      </c>
      <c r="H51" s="42">
        <f t="shared" si="8"/>
        <v>1000</v>
      </c>
      <c r="I51" s="42">
        <f t="shared" si="8"/>
        <v>1000</v>
      </c>
      <c r="J51" s="39" t="s">
        <v>50</v>
      </c>
      <c r="K51" s="12"/>
      <c r="L51" s="13"/>
      <c r="M51" s="13"/>
    </row>
    <row r="52" spans="1:13" s="14" customFormat="1" ht="66">
      <c r="A52" s="31">
        <v>37</v>
      </c>
      <c r="B52" s="33" t="s">
        <v>28</v>
      </c>
      <c r="C52" s="33"/>
      <c r="D52" s="42">
        <f t="shared" si="6"/>
        <v>2000</v>
      </c>
      <c r="E52" s="42">
        <f>E64</f>
        <v>0</v>
      </c>
      <c r="F52" s="42">
        <f t="shared" si="8"/>
        <v>0</v>
      </c>
      <c r="G52" s="42">
        <f t="shared" si="8"/>
        <v>0</v>
      </c>
      <c r="H52" s="42">
        <f t="shared" si="8"/>
        <v>1000</v>
      </c>
      <c r="I52" s="42">
        <f t="shared" si="8"/>
        <v>1000</v>
      </c>
      <c r="J52" s="39" t="s">
        <v>50</v>
      </c>
      <c r="K52" s="12"/>
      <c r="L52" s="13"/>
      <c r="M52" s="13"/>
    </row>
    <row r="53" spans="1:13" s="14" customFormat="1" ht="111.75" customHeight="1">
      <c r="A53" s="31">
        <v>38</v>
      </c>
      <c r="B53" s="33" t="s">
        <v>9</v>
      </c>
      <c r="C53" s="33"/>
      <c r="D53" s="42">
        <f t="shared" si="6"/>
        <v>400</v>
      </c>
      <c r="E53" s="42">
        <f>E65</f>
        <v>0</v>
      </c>
      <c r="F53" s="42">
        <f t="shared" si="8"/>
        <v>0</v>
      </c>
      <c r="G53" s="42">
        <f t="shared" si="8"/>
        <v>0</v>
      </c>
      <c r="H53" s="42">
        <f t="shared" si="8"/>
        <v>200</v>
      </c>
      <c r="I53" s="42">
        <f t="shared" si="8"/>
        <v>200</v>
      </c>
      <c r="J53" s="39" t="s">
        <v>57</v>
      </c>
      <c r="K53" s="12"/>
      <c r="L53" s="13"/>
      <c r="M53" s="13"/>
    </row>
    <row r="54" spans="1:13" s="11" customFormat="1" ht="240" customHeight="1">
      <c r="A54" s="31">
        <v>39</v>
      </c>
      <c r="B54" s="32" t="s">
        <v>33</v>
      </c>
      <c r="C54" s="32"/>
      <c r="D54" s="41">
        <f aca="true" t="shared" si="9" ref="D54:I54">D55+D56+D57</f>
        <v>56697.6</v>
      </c>
      <c r="E54" s="41">
        <f t="shared" si="9"/>
        <v>297.6</v>
      </c>
      <c r="F54" s="41">
        <f t="shared" si="9"/>
        <v>0</v>
      </c>
      <c r="G54" s="41">
        <f t="shared" si="9"/>
        <v>0</v>
      </c>
      <c r="H54" s="41">
        <f t="shared" si="9"/>
        <v>28200</v>
      </c>
      <c r="I54" s="41">
        <f t="shared" si="9"/>
        <v>28200</v>
      </c>
      <c r="J54" s="29" t="s">
        <v>2</v>
      </c>
      <c r="K54" s="9"/>
      <c r="L54" s="10"/>
      <c r="M54" s="10"/>
    </row>
    <row r="55" spans="1:13" s="14" customFormat="1" ht="33">
      <c r="A55" s="31">
        <v>40</v>
      </c>
      <c r="B55" s="33" t="s">
        <v>4</v>
      </c>
      <c r="C55" s="33"/>
      <c r="D55" s="42">
        <f aca="true" t="shared" si="10" ref="D55:D65">SUM(E55:I55)</f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31"/>
      <c r="K55" s="12"/>
      <c r="L55" s="13"/>
      <c r="M55" s="13"/>
    </row>
    <row r="56" spans="1:13" s="14" customFormat="1" ht="33">
      <c r="A56" s="31">
        <v>41</v>
      </c>
      <c r="B56" s="33" t="s">
        <v>1</v>
      </c>
      <c r="C56" s="33"/>
      <c r="D56" s="42">
        <f t="shared" si="10"/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31"/>
      <c r="K56" s="12"/>
      <c r="L56" s="13"/>
      <c r="M56" s="13"/>
    </row>
    <row r="57" spans="1:13" s="14" customFormat="1" ht="66">
      <c r="A57" s="31">
        <v>42</v>
      </c>
      <c r="B57" s="33" t="s">
        <v>17</v>
      </c>
      <c r="C57" s="33"/>
      <c r="D57" s="42">
        <f t="shared" si="10"/>
        <v>56697.6</v>
      </c>
      <c r="E57" s="42">
        <f>E58+E59+E60+E61+E62+E63+E65+E64</f>
        <v>297.6</v>
      </c>
      <c r="F57" s="42">
        <f>F58+F59+F60+F61+F62+F63+F65+F64</f>
        <v>0</v>
      </c>
      <c r="G57" s="42">
        <f>G58+G59+G60+G61+G62+G63+G65+G64</f>
        <v>0</v>
      </c>
      <c r="H57" s="42">
        <f>H58+H59+H60+H61+H62+H63+H65+H64</f>
        <v>28200</v>
      </c>
      <c r="I57" s="42">
        <f>I58+I59+I60+I61+I62+I63+I65+I64</f>
        <v>28200</v>
      </c>
      <c r="J57" s="31"/>
      <c r="K57" s="12"/>
      <c r="L57" s="13"/>
      <c r="M57" s="13"/>
    </row>
    <row r="58" spans="1:13" s="14" customFormat="1" ht="66">
      <c r="A58" s="31">
        <v>43</v>
      </c>
      <c r="B58" s="33" t="s">
        <v>14</v>
      </c>
      <c r="C58" s="33"/>
      <c r="D58" s="42">
        <f t="shared" si="10"/>
        <v>4297.6</v>
      </c>
      <c r="E58" s="42">
        <v>297.6</v>
      </c>
      <c r="F58" s="42">
        <v>0</v>
      </c>
      <c r="G58" s="42">
        <v>0</v>
      </c>
      <c r="H58" s="47">
        <v>2000</v>
      </c>
      <c r="I58" s="42">
        <v>2000</v>
      </c>
      <c r="J58" s="39" t="s">
        <v>50</v>
      </c>
      <c r="K58" s="12"/>
      <c r="L58" s="13"/>
      <c r="M58" s="13"/>
    </row>
    <row r="59" spans="1:13" s="14" customFormat="1" ht="66">
      <c r="A59" s="31">
        <v>44</v>
      </c>
      <c r="B59" s="33" t="s">
        <v>15</v>
      </c>
      <c r="C59" s="33"/>
      <c r="D59" s="42">
        <f t="shared" si="10"/>
        <v>4000</v>
      </c>
      <c r="E59" s="42">
        <v>0</v>
      </c>
      <c r="F59" s="42">
        <v>0</v>
      </c>
      <c r="G59" s="42">
        <v>0</v>
      </c>
      <c r="H59" s="47">
        <v>2000</v>
      </c>
      <c r="I59" s="42">
        <v>2000</v>
      </c>
      <c r="J59" s="39" t="s">
        <v>49</v>
      </c>
      <c r="K59" s="12"/>
      <c r="L59" s="13"/>
      <c r="M59" s="13"/>
    </row>
    <row r="60" spans="1:13" s="14" customFormat="1" ht="66">
      <c r="A60" s="31">
        <v>45</v>
      </c>
      <c r="B60" s="33" t="s">
        <v>21</v>
      </c>
      <c r="C60" s="33"/>
      <c r="D60" s="42">
        <f t="shared" si="10"/>
        <v>40000</v>
      </c>
      <c r="E60" s="42">
        <v>0</v>
      </c>
      <c r="F60" s="42">
        <v>0</v>
      </c>
      <c r="G60" s="42">
        <v>0</v>
      </c>
      <c r="H60" s="47">
        <v>20000</v>
      </c>
      <c r="I60" s="42">
        <v>20000</v>
      </c>
      <c r="J60" s="39" t="s">
        <v>50</v>
      </c>
      <c r="K60" s="12"/>
      <c r="L60" s="13"/>
      <c r="M60" s="13"/>
    </row>
    <row r="61" spans="1:13" s="14" customFormat="1" ht="66">
      <c r="A61" s="31">
        <v>46</v>
      </c>
      <c r="B61" s="33" t="s">
        <v>6</v>
      </c>
      <c r="C61" s="33"/>
      <c r="D61" s="42">
        <f t="shared" si="10"/>
        <v>2000</v>
      </c>
      <c r="E61" s="42">
        <v>0</v>
      </c>
      <c r="F61" s="42">
        <v>0</v>
      </c>
      <c r="G61" s="42">
        <v>0</v>
      </c>
      <c r="H61" s="47">
        <v>1000</v>
      </c>
      <c r="I61" s="42">
        <v>1000</v>
      </c>
      <c r="J61" s="39" t="s">
        <v>50</v>
      </c>
      <c r="K61" s="12"/>
      <c r="L61" s="13"/>
      <c r="M61" s="13"/>
    </row>
    <row r="62" spans="1:13" s="14" customFormat="1" ht="66">
      <c r="A62" s="31">
        <v>47</v>
      </c>
      <c r="B62" s="33" t="s">
        <v>7</v>
      </c>
      <c r="C62" s="33"/>
      <c r="D62" s="42">
        <f t="shared" si="10"/>
        <v>2000</v>
      </c>
      <c r="E62" s="42">
        <v>0</v>
      </c>
      <c r="F62" s="42">
        <v>0</v>
      </c>
      <c r="G62" s="42">
        <v>0</v>
      </c>
      <c r="H62" s="47">
        <v>1000</v>
      </c>
      <c r="I62" s="42">
        <v>1000</v>
      </c>
      <c r="J62" s="39" t="s">
        <v>51</v>
      </c>
      <c r="K62" s="12"/>
      <c r="L62" s="13"/>
      <c r="M62" s="13"/>
    </row>
    <row r="63" spans="1:13" s="14" customFormat="1" ht="33">
      <c r="A63" s="31">
        <v>48</v>
      </c>
      <c r="B63" s="33" t="s">
        <v>8</v>
      </c>
      <c r="C63" s="33"/>
      <c r="D63" s="42">
        <f t="shared" si="10"/>
        <v>2000</v>
      </c>
      <c r="E63" s="42">
        <v>0</v>
      </c>
      <c r="F63" s="42">
        <v>0</v>
      </c>
      <c r="G63" s="42">
        <v>0</v>
      </c>
      <c r="H63" s="47">
        <v>1000</v>
      </c>
      <c r="I63" s="42">
        <v>1000</v>
      </c>
      <c r="J63" s="39" t="s">
        <v>44</v>
      </c>
      <c r="K63" s="12"/>
      <c r="L63" s="13"/>
      <c r="M63" s="13"/>
    </row>
    <row r="64" spans="1:13" s="14" customFormat="1" ht="66">
      <c r="A64" s="31">
        <v>49</v>
      </c>
      <c r="B64" s="33" t="s">
        <v>28</v>
      </c>
      <c r="C64" s="33"/>
      <c r="D64" s="42">
        <f t="shared" si="10"/>
        <v>2000</v>
      </c>
      <c r="E64" s="42">
        <v>0</v>
      </c>
      <c r="F64" s="42">
        <v>0</v>
      </c>
      <c r="G64" s="42">
        <v>0</v>
      </c>
      <c r="H64" s="47">
        <v>1000</v>
      </c>
      <c r="I64" s="42">
        <v>1000</v>
      </c>
      <c r="J64" s="39" t="s">
        <v>50</v>
      </c>
      <c r="K64" s="12"/>
      <c r="L64" s="13"/>
      <c r="M64" s="13"/>
    </row>
    <row r="65" spans="1:13" s="14" customFormat="1" ht="99">
      <c r="A65" s="31">
        <v>50</v>
      </c>
      <c r="B65" s="33" t="s">
        <v>9</v>
      </c>
      <c r="C65" s="33"/>
      <c r="D65" s="42">
        <f t="shared" si="10"/>
        <v>400</v>
      </c>
      <c r="E65" s="42">
        <v>0</v>
      </c>
      <c r="F65" s="42">
        <v>0</v>
      </c>
      <c r="G65" s="42">
        <v>0</v>
      </c>
      <c r="H65" s="47">
        <v>200</v>
      </c>
      <c r="I65" s="42">
        <v>200</v>
      </c>
      <c r="J65" s="39" t="s">
        <v>57</v>
      </c>
      <c r="K65" s="12"/>
      <c r="L65" s="13"/>
      <c r="M65" s="13"/>
    </row>
    <row r="66" spans="1:13" s="11" customFormat="1" ht="204" customHeight="1">
      <c r="A66" s="31">
        <v>51</v>
      </c>
      <c r="B66" s="32" t="s">
        <v>27</v>
      </c>
      <c r="C66" s="32"/>
      <c r="D66" s="41">
        <f aca="true" t="shared" si="11" ref="D66:I66">D67+D69+D71</f>
        <v>1755</v>
      </c>
      <c r="E66" s="41">
        <f t="shared" si="11"/>
        <v>355</v>
      </c>
      <c r="F66" s="41">
        <f t="shared" si="11"/>
        <v>0</v>
      </c>
      <c r="G66" s="41">
        <f t="shared" si="11"/>
        <v>0</v>
      </c>
      <c r="H66" s="41">
        <f t="shared" si="11"/>
        <v>700</v>
      </c>
      <c r="I66" s="41">
        <f t="shared" si="11"/>
        <v>700</v>
      </c>
      <c r="J66" s="29" t="s">
        <v>2</v>
      </c>
      <c r="K66" s="9"/>
      <c r="L66" s="10"/>
      <c r="M66" s="10"/>
    </row>
    <row r="67" spans="1:13" s="14" customFormat="1" ht="33">
      <c r="A67" s="31">
        <v>52</v>
      </c>
      <c r="B67" s="33" t="s">
        <v>4</v>
      </c>
      <c r="C67" s="33"/>
      <c r="D67" s="42">
        <f aca="true" t="shared" si="12" ref="D67:D72">SUM(E67:I67)</f>
        <v>198.8</v>
      </c>
      <c r="E67" s="42">
        <f>E68</f>
        <v>198.8</v>
      </c>
      <c r="F67" s="42">
        <f>F68</f>
        <v>0</v>
      </c>
      <c r="G67" s="42">
        <f>G68</f>
        <v>0</v>
      </c>
      <c r="H67" s="42">
        <f>H68</f>
        <v>0</v>
      </c>
      <c r="I67" s="42">
        <f>I68</f>
        <v>0</v>
      </c>
      <c r="J67" s="31"/>
      <c r="K67" s="12"/>
      <c r="L67" s="13"/>
      <c r="M67" s="13"/>
    </row>
    <row r="68" spans="1:13" s="14" customFormat="1" ht="66">
      <c r="A68" s="31">
        <v>53</v>
      </c>
      <c r="B68" s="33" t="s">
        <v>15</v>
      </c>
      <c r="C68" s="33"/>
      <c r="D68" s="42">
        <f t="shared" si="12"/>
        <v>198.8</v>
      </c>
      <c r="E68" s="42">
        <v>198.8</v>
      </c>
      <c r="F68" s="42">
        <v>0</v>
      </c>
      <c r="G68" s="42">
        <v>0</v>
      </c>
      <c r="H68" s="42">
        <v>0</v>
      </c>
      <c r="I68" s="42">
        <v>0</v>
      </c>
      <c r="J68" s="39" t="s">
        <v>53</v>
      </c>
      <c r="K68" s="12"/>
      <c r="L68" s="13"/>
      <c r="M68" s="13"/>
    </row>
    <row r="69" spans="1:13" s="14" customFormat="1" ht="33">
      <c r="A69" s="31">
        <v>54</v>
      </c>
      <c r="B69" s="33" t="s">
        <v>1</v>
      </c>
      <c r="C69" s="33"/>
      <c r="D69" s="42">
        <f t="shared" si="12"/>
        <v>85.2</v>
      </c>
      <c r="E69" s="42">
        <f>E70</f>
        <v>85.2</v>
      </c>
      <c r="F69" s="42">
        <f>F70</f>
        <v>0</v>
      </c>
      <c r="G69" s="42">
        <f>G70</f>
        <v>0</v>
      </c>
      <c r="H69" s="42">
        <f>H70</f>
        <v>0</v>
      </c>
      <c r="I69" s="42">
        <f>I70</f>
        <v>0</v>
      </c>
      <c r="J69" s="31"/>
      <c r="K69" s="12"/>
      <c r="L69" s="13"/>
      <c r="M69" s="13"/>
    </row>
    <row r="70" spans="1:13" s="14" customFormat="1" ht="66">
      <c r="A70" s="31">
        <v>55</v>
      </c>
      <c r="B70" s="33" t="s">
        <v>15</v>
      </c>
      <c r="C70" s="33"/>
      <c r="D70" s="42">
        <f t="shared" si="12"/>
        <v>85.2</v>
      </c>
      <c r="E70" s="42">
        <v>85.2</v>
      </c>
      <c r="F70" s="42">
        <v>0</v>
      </c>
      <c r="G70" s="42">
        <v>0</v>
      </c>
      <c r="H70" s="42">
        <v>0</v>
      </c>
      <c r="I70" s="42">
        <v>0</v>
      </c>
      <c r="J70" s="39" t="s">
        <v>53</v>
      </c>
      <c r="K70" s="12"/>
      <c r="L70" s="13"/>
      <c r="M70" s="13"/>
    </row>
    <row r="71" spans="1:13" s="14" customFormat="1" ht="66">
      <c r="A71" s="31">
        <v>56</v>
      </c>
      <c r="B71" s="33" t="s">
        <v>17</v>
      </c>
      <c r="C71" s="33"/>
      <c r="D71" s="42">
        <f t="shared" si="12"/>
        <v>1471</v>
      </c>
      <c r="E71" s="42">
        <f>E72</f>
        <v>71</v>
      </c>
      <c r="F71" s="42">
        <f>F72</f>
        <v>0</v>
      </c>
      <c r="G71" s="42">
        <f>G72</f>
        <v>0</v>
      </c>
      <c r="H71" s="42">
        <f>H72</f>
        <v>700</v>
      </c>
      <c r="I71" s="42">
        <f>I72</f>
        <v>700</v>
      </c>
      <c r="J71" s="31"/>
      <c r="K71" s="12"/>
      <c r="L71" s="13"/>
      <c r="M71" s="13"/>
    </row>
    <row r="72" spans="1:13" s="14" customFormat="1" ht="66">
      <c r="A72" s="31">
        <v>57</v>
      </c>
      <c r="B72" s="33" t="s">
        <v>15</v>
      </c>
      <c r="C72" s="33"/>
      <c r="D72" s="42">
        <f t="shared" si="12"/>
        <v>1471</v>
      </c>
      <c r="E72" s="42">
        <v>71</v>
      </c>
      <c r="F72" s="42">
        <v>0</v>
      </c>
      <c r="G72" s="42">
        <v>0</v>
      </c>
      <c r="H72" s="47">
        <v>700</v>
      </c>
      <c r="I72" s="42">
        <v>700</v>
      </c>
      <c r="J72" s="39" t="s">
        <v>53</v>
      </c>
      <c r="K72" s="12"/>
      <c r="L72" s="13"/>
      <c r="M72" s="13"/>
    </row>
    <row r="73" spans="1:13" s="11" customFormat="1" ht="173.25" customHeight="1">
      <c r="A73" s="31">
        <v>58</v>
      </c>
      <c r="B73" s="32" t="s">
        <v>19</v>
      </c>
      <c r="C73" s="32"/>
      <c r="D73" s="41">
        <f>D74+D75+D82-0.1</f>
        <v>856072.5789000001</v>
      </c>
      <c r="E73" s="41">
        <f>E74+E75+E82-0.1</f>
        <v>168468.27889999998</v>
      </c>
      <c r="F73" s="41">
        <f>F74+F75+F82</f>
        <v>152412.50000000003</v>
      </c>
      <c r="G73" s="41">
        <f>G74+G75+G82</f>
        <v>163357.80000000002</v>
      </c>
      <c r="H73" s="41">
        <f>H74+H75+H82</f>
        <v>181387</v>
      </c>
      <c r="I73" s="41">
        <f>I74+I75+I82</f>
        <v>190447</v>
      </c>
      <c r="J73" s="29" t="s">
        <v>2</v>
      </c>
      <c r="K73" s="9"/>
      <c r="L73" s="10"/>
      <c r="M73" s="10"/>
    </row>
    <row r="74" spans="1:13" s="14" customFormat="1" ht="33">
      <c r="A74" s="31">
        <v>59</v>
      </c>
      <c r="B74" s="33" t="s">
        <v>4</v>
      </c>
      <c r="C74" s="33"/>
      <c r="D74" s="42">
        <f aca="true" t="shared" si="13" ref="D74:D89">SUM(E74:I74)</f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29"/>
      <c r="K74" s="12"/>
      <c r="L74" s="13"/>
      <c r="M74" s="13"/>
    </row>
    <row r="75" spans="1:13" s="14" customFormat="1" ht="33">
      <c r="A75" s="31">
        <v>60</v>
      </c>
      <c r="B75" s="33" t="s">
        <v>1</v>
      </c>
      <c r="C75" s="33"/>
      <c r="D75" s="42">
        <f>SUM(E75:I75)</f>
        <v>7281.549000000001</v>
      </c>
      <c r="E75" s="42">
        <f>SUM(E76:E81)</f>
        <v>7281.549000000001</v>
      </c>
      <c r="F75" s="42">
        <f>SUM(F76:F81)</f>
        <v>0</v>
      </c>
      <c r="G75" s="42">
        <f>SUM(G76:G81)</f>
        <v>0</v>
      </c>
      <c r="H75" s="42">
        <f>SUM(H76:H81)</f>
        <v>0</v>
      </c>
      <c r="I75" s="42">
        <f>SUM(I76:I81)</f>
        <v>0</v>
      </c>
      <c r="J75" s="29"/>
      <c r="K75" s="12"/>
      <c r="L75" s="13"/>
      <c r="M75" s="13"/>
    </row>
    <row r="76" spans="1:13" s="14" customFormat="1" ht="66">
      <c r="A76" s="31">
        <v>61</v>
      </c>
      <c r="B76" s="33" t="s">
        <v>14</v>
      </c>
      <c r="C76" s="33"/>
      <c r="D76" s="42">
        <f t="shared" si="13"/>
        <v>3726.04</v>
      </c>
      <c r="E76" s="42">
        <f>2861.782+864.258</f>
        <v>3726.04</v>
      </c>
      <c r="F76" s="42">
        <v>0</v>
      </c>
      <c r="G76" s="42">
        <v>0</v>
      </c>
      <c r="H76" s="42">
        <v>0</v>
      </c>
      <c r="I76" s="42">
        <v>0</v>
      </c>
      <c r="J76" s="31" t="s">
        <v>54</v>
      </c>
      <c r="K76" s="12"/>
      <c r="L76" s="13"/>
      <c r="M76" s="13"/>
    </row>
    <row r="77" spans="1:13" s="14" customFormat="1" ht="66">
      <c r="A77" s="31">
        <v>62</v>
      </c>
      <c r="B77" s="33" t="s">
        <v>21</v>
      </c>
      <c r="C77" s="33"/>
      <c r="D77" s="42">
        <f t="shared" si="13"/>
        <v>922.55</v>
      </c>
      <c r="E77" s="42">
        <f>708.563+213.987</f>
        <v>922.55</v>
      </c>
      <c r="F77" s="42">
        <v>0</v>
      </c>
      <c r="G77" s="42">
        <v>0</v>
      </c>
      <c r="H77" s="42">
        <v>0</v>
      </c>
      <c r="I77" s="42">
        <v>0</v>
      </c>
      <c r="J77" s="31" t="s">
        <v>54</v>
      </c>
      <c r="K77" s="12"/>
      <c r="L77" s="13"/>
      <c r="M77" s="13"/>
    </row>
    <row r="78" spans="1:13" s="14" customFormat="1" ht="66">
      <c r="A78" s="31">
        <v>63</v>
      </c>
      <c r="B78" s="33" t="s">
        <v>6</v>
      </c>
      <c r="C78" s="33"/>
      <c r="D78" s="42">
        <f t="shared" si="13"/>
        <v>347.493</v>
      </c>
      <c r="E78" s="42">
        <f>266.892+80.601</f>
        <v>347.493</v>
      </c>
      <c r="F78" s="42">
        <v>0</v>
      </c>
      <c r="G78" s="42">
        <v>0</v>
      </c>
      <c r="H78" s="42">
        <v>0</v>
      </c>
      <c r="I78" s="42">
        <v>0</v>
      </c>
      <c r="J78" s="31" t="s">
        <v>55</v>
      </c>
      <c r="K78" s="12"/>
      <c r="L78" s="13"/>
      <c r="M78" s="13"/>
    </row>
    <row r="79" spans="1:13" s="14" customFormat="1" ht="66">
      <c r="A79" s="31">
        <v>64</v>
      </c>
      <c r="B79" s="33" t="s">
        <v>7</v>
      </c>
      <c r="C79" s="33"/>
      <c r="D79" s="42">
        <f t="shared" si="13"/>
        <v>618.3240000000001</v>
      </c>
      <c r="E79" s="42">
        <f>474.903+143.421</f>
        <v>618.3240000000001</v>
      </c>
      <c r="F79" s="42">
        <v>0</v>
      </c>
      <c r="G79" s="42">
        <v>0</v>
      </c>
      <c r="H79" s="42">
        <v>0</v>
      </c>
      <c r="I79" s="42">
        <v>0</v>
      </c>
      <c r="J79" s="31" t="s">
        <v>54</v>
      </c>
      <c r="K79" s="12"/>
      <c r="L79" s="13"/>
      <c r="M79" s="13"/>
    </row>
    <row r="80" spans="1:13" s="14" customFormat="1" ht="66">
      <c r="A80" s="31">
        <v>65</v>
      </c>
      <c r="B80" s="33" t="s">
        <v>8</v>
      </c>
      <c r="C80" s="33"/>
      <c r="D80" s="42">
        <f t="shared" si="13"/>
        <v>926.525</v>
      </c>
      <c r="E80" s="42">
        <f>711.617+214.908</f>
        <v>926.525</v>
      </c>
      <c r="F80" s="42">
        <v>0</v>
      </c>
      <c r="G80" s="42">
        <v>0</v>
      </c>
      <c r="H80" s="42">
        <v>0</v>
      </c>
      <c r="I80" s="42">
        <v>0</v>
      </c>
      <c r="J80" s="31" t="s">
        <v>54</v>
      </c>
      <c r="K80" s="12"/>
      <c r="L80" s="13"/>
      <c r="M80" s="13"/>
    </row>
    <row r="81" spans="1:13" s="17" customFormat="1" ht="70.5" customHeight="1">
      <c r="A81" s="31">
        <v>66</v>
      </c>
      <c r="B81" s="33" t="s">
        <v>28</v>
      </c>
      <c r="C81" s="33"/>
      <c r="D81" s="42">
        <f>SUM(E81:I81)</f>
        <v>740.6170000000001</v>
      </c>
      <c r="E81" s="42">
        <f>568.83+171.787</f>
        <v>740.6170000000001</v>
      </c>
      <c r="F81" s="42">
        <v>0</v>
      </c>
      <c r="G81" s="42">
        <v>0</v>
      </c>
      <c r="H81" s="42">
        <v>0</v>
      </c>
      <c r="I81" s="42">
        <v>0</v>
      </c>
      <c r="J81" s="39" t="s">
        <v>54</v>
      </c>
      <c r="K81" s="18"/>
      <c r="L81" s="16"/>
      <c r="M81" s="16"/>
    </row>
    <row r="82" spans="1:13" s="14" customFormat="1" ht="66">
      <c r="A82" s="31">
        <v>67</v>
      </c>
      <c r="B82" s="33" t="s">
        <v>17</v>
      </c>
      <c r="C82" s="33"/>
      <c r="D82" s="42">
        <f>SUM(E82:I82)</f>
        <v>848791.1299</v>
      </c>
      <c r="E82" s="42">
        <f>E83+E84+E85+E86+E87+E88+E90+E89</f>
        <v>161186.82989999998</v>
      </c>
      <c r="F82" s="42">
        <f>F83+F84+F85+F86+F87+F88+F90+F89+0.1</f>
        <v>152412.50000000003</v>
      </c>
      <c r="G82" s="42">
        <f>G83+G84+G85+G86+G87+G88+G90+G89</f>
        <v>163357.80000000002</v>
      </c>
      <c r="H82" s="42">
        <f>H83+H84+H85+H86+H87+H88+H90+H89</f>
        <v>181387</v>
      </c>
      <c r="I82" s="42">
        <f>I83+I84+I85+I86+I87+I88+I90+I89</f>
        <v>190447</v>
      </c>
      <c r="J82" s="29"/>
      <c r="K82" s="12"/>
      <c r="L82" s="13"/>
      <c r="M82" s="13"/>
    </row>
    <row r="83" spans="1:13" ht="66">
      <c r="A83" s="31">
        <v>68</v>
      </c>
      <c r="B83" s="33" t="s">
        <v>14</v>
      </c>
      <c r="C83" s="33"/>
      <c r="D83" s="42">
        <f>SUM(E83:I83)</f>
        <v>407551.0649</v>
      </c>
      <c r="E83" s="37">
        <f>72835.834+3000-640-1120.44-739.56+1521.415+2526.1666+722.8383</f>
        <v>78106.2539</v>
      </c>
      <c r="F83" s="47">
        <f>78673.698-1200</f>
        <v>77473.698</v>
      </c>
      <c r="G83" s="47">
        <v>81542.113</v>
      </c>
      <c r="H83" s="47">
        <v>83136</v>
      </c>
      <c r="I83" s="42">
        <v>87293</v>
      </c>
      <c r="J83" s="39" t="s">
        <v>50</v>
      </c>
      <c r="K83" s="7"/>
      <c r="L83" s="2"/>
      <c r="M83" s="2"/>
    </row>
    <row r="84" spans="1:13" ht="66">
      <c r="A84" s="31">
        <v>69</v>
      </c>
      <c r="B84" s="33" t="s">
        <v>15</v>
      </c>
      <c r="C84" s="33"/>
      <c r="D84" s="42">
        <f t="shared" si="13"/>
        <v>220</v>
      </c>
      <c r="E84" s="37">
        <v>20</v>
      </c>
      <c r="F84" s="47">
        <v>0</v>
      </c>
      <c r="G84" s="47">
        <v>0</v>
      </c>
      <c r="H84" s="47">
        <v>100</v>
      </c>
      <c r="I84" s="42">
        <v>100</v>
      </c>
      <c r="J84" s="39" t="s">
        <v>53</v>
      </c>
      <c r="K84" s="7"/>
      <c r="L84" s="2"/>
      <c r="M84" s="2"/>
    </row>
    <row r="85" spans="1:13" ht="66">
      <c r="A85" s="31">
        <v>70</v>
      </c>
      <c r="B85" s="33" t="s">
        <v>21</v>
      </c>
      <c r="C85" s="33"/>
      <c r="D85" s="42">
        <f>SUM(E85:I85)</f>
        <v>115209.466</v>
      </c>
      <c r="E85" s="42">
        <f>20123.244+300-928.08+647.629+625.584+158.166</f>
        <v>20926.542999999998</v>
      </c>
      <c r="F85" s="47">
        <f>19492.561-0.1</f>
        <v>19492.461000000003</v>
      </c>
      <c r="G85" s="47">
        <v>20213.462</v>
      </c>
      <c r="H85" s="47">
        <v>26623</v>
      </c>
      <c r="I85" s="42">
        <v>27954</v>
      </c>
      <c r="J85" s="39" t="s">
        <v>50</v>
      </c>
      <c r="K85" s="7"/>
      <c r="L85" s="2"/>
      <c r="M85" s="2"/>
    </row>
    <row r="86" spans="1:13" ht="66">
      <c r="A86" s="31">
        <v>71</v>
      </c>
      <c r="B86" s="33" t="s">
        <v>6</v>
      </c>
      <c r="C86" s="33"/>
      <c r="D86" s="42">
        <f>SUM(E86:I86)</f>
        <v>47812.494000000006</v>
      </c>
      <c r="E86" s="42">
        <f>8246.633-300+218.491+241.113+72.816</f>
        <v>8479.053</v>
      </c>
      <c r="F86" s="47">
        <v>8583.118</v>
      </c>
      <c r="G86" s="47">
        <v>8878.323</v>
      </c>
      <c r="H86" s="47">
        <v>10669</v>
      </c>
      <c r="I86" s="42">
        <v>11203</v>
      </c>
      <c r="J86" s="39" t="s">
        <v>50</v>
      </c>
      <c r="K86" s="7"/>
      <c r="L86" s="2"/>
      <c r="M86" s="2"/>
    </row>
    <row r="87" spans="1:13" ht="70.5" customHeight="1">
      <c r="A87" s="31">
        <v>72</v>
      </c>
      <c r="B87" s="33" t="s">
        <v>7</v>
      </c>
      <c r="C87" s="33"/>
      <c r="D87" s="42">
        <f>SUM(E87:I87)</f>
        <v>67847.282</v>
      </c>
      <c r="E87" s="42">
        <f>11802.541+24.79+282.802+412.368+111.214</f>
        <v>12633.715</v>
      </c>
      <c r="F87" s="47">
        <v>12785.77</v>
      </c>
      <c r="G87" s="47">
        <v>13241.797</v>
      </c>
      <c r="H87" s="47">
        <v>14237</v>
      </c>
      <c r="I87" s="42">
        <v>14949</v>
      </c>
      <c r="J87" s="39" t="s">
        <v>51</v>
      </c>
      <c r="K87" s="7"/>
      <c r="L87" s="2"/>
      <c r="M87" s="2"/>
    </row>
    <row r="88" spans="1:13" ht="66">
      <c r="A88" s="31">
        <v>73</v>
      </c>
      <c r="B88" s="33" t="s">
        <v>8</v>
      </c>
      <c r="C88" s="33"/>
      <c r="D88" s="42">
        <f>SUM(E88:I88)-0.1</f>
        <v>123623.874</v>
      </c>
      <c r="E88" s="42">
        <f>22603.979-500-586.5+571.138+60+642.879+194.149</f>
        <v>22985.645</v>
      </c>
      <c r="F88" s="47">
        <v>20922.389</v>
      </c>
      <c r="G88" s="47">
        <v>21694.94</v>
      </c>
      <c r="H88" s="47">
        <v>28303</v>
      </c>
      <c r="I88" s="42">
        <v>29718</v>
      </c>
      <c r="J88" s="39" t="s">
        <v>50</v>
      </c>
      <c r="K88" s="7"/>
      <c r="L88" s="2"/>
      <c r="M88" s="2"/>
    </row>
    <row r="89" spans="1:13" ht="101.25" customHeight="1">
      <c r="A89" s="31">
        <v>74</v>
      </c>
      <c r="B89" s="33" t="s">
        <v>9</v>
      </c>
      <c r="C89" s="33"/>
      <c r="D89" s="42">
        <f t="shared" si="13"/>
        <v>225</v>
      </c>
      <c r="E89" s="42">
        <v>25</v>
      </c>
      <c r="F89" s="47">
        <v>0</v>
      </c>
      <c r="G89" s="47">
        <v>0</v>
      </c>
      <c r="H89" s="47">
        <v>100</v>
      </c>
      <c r="I89" s="42">
        <v>100</v>
      </c>
      <c r="J89" s="39" t="s">
        <v>57</v>
      </c>
      <c r="K89" s="7"/>
      <c r="L89" s="2"/>
      <c r="M89" s="2"/>
    </row>
    <row r="90" spans="1:13" ht="80.25" customHeight="1">
      <c r="A90" s="31">
        <v>75</v>
      </c>
      <c r="B90" s="33" t="s">
        <v>28</v>
      </c>
      <c r="C90" s="33"/>
      <c r="D90" s="42">
        <f>SUM(E90:I90)+0.1</f>
        <v>86301.84900000002</v>
      </c>
      <c r="E90" s="42">
        <f>16091.889+204+426-100+300+442.722-5+504.646+146.363</f>
        <v>18010.620000000003</v>
      </c>
      <c r="F90" s="47">
        <f>17154.964-4000</f>
        <v>13154.964</v>
      </c>
      <c r="G90" s="47">
        <v>17787.165</v>
      </c>
      <c r="H90" s="47">
        <v>18219</v>
      </c>
      <c r="I90" s="42">
        <v>19130</v>
      </c>
      <c r="J90" s="39" t="s">
        <v>50</v>
      </c>
      <c r="K90" s="7"/>
      <c r="L90" s="2"/>
      <c r="M90" s="2"/>
    </row>
    <row r="91" spans="1:13" s="11" customFormat="1" ht="105.75" customHeight="1">
      <c r="A91" s="31">
        <v>76</v>
      </c>
      <c r="B91" s="32" t="s">
        <v>34</v>
      </c>
      <c r="C91" s="32"/>
      <c r="D91" s="41">
        <f aca="true" t="shared" si="14" ref="D91:I91">D92+D93+D95</f>
        <v>238491.173</v>
      </c>
      <c r="E91" s="41">
        <f t="shared" si="14"/>
        <v>47423.173</v>
      </c>
      <c r="F91" s="41">
        <f t="shared" si="14"/>
        <v>45722</v>
      </c>
      <c r="G91" s="41">
        <f t="shared" si="14"/>
        <v>47438</v>
      </c>
      <c r="H91" s="41">
        <f t="shared" si="14"/>
        <v>47760</v>
      </c>
      <c r="I91" s="41">
        <f t="shared" si="14"/>
        <v>50148</v>
      </c>
      <c r="J91" s="29"/>
      <c r="K91" s="9"/>
      <c r="L91" s="10"/>
      <c r="M91" s="10"/>
    </row>
    <row r="92" spans="1:13" s="14" customFormat="1" ht="33">
      <c r="A92" s="31">
        <v>77</v>
      </c>
      <c r="B92" s="33" t="s">
        <v>4</v>
      </c>
      <c r="C92" s="33"/>
      <c r="D92" s="42">
        <f>SUM(E92:I92)</f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31"/>
      <c r="K92" s="12"/>
      <c r="L92" s="13"/>
      <c r="M92" s="13"/>
    </row>
    <row r="93" spans="1:13" s="14" customFormat="1" ht="33">
      <c r="A93" s="31">
        <v>78</v>
      </c>
      <c r="B93" s="33" t="s">
        <v>1</v>
      </c>
      <c r="C93" s="33"/>
      <c r="D93" s="42">
        <f>SUM(E93:I93)</f>
        <v>2275.9030000000002</v>
      </c>
      <c r="E93" s="42">
        <f>E94</f>
        <v>2275.9030000000002</v>
      </c>
      <c r="F93" s="42">
        <f>F94</f>
        <v>0</v>
      </c>
      <c r="G93" s="42">
        <f>G94</f>
        <v>0</v>
      </c>
      <c r="H93" s="42">
        <f>H94</f>
        <v>0</v>
      </c>
      <c r="I93" s="42">
        <f>I94</f>
        <v>0</v>
      </c>
      <c r="J93" s="31"/>
      <c r="K93" s="12"/>
      <c r="L93" s="13"/>
      <c r="M93" s="13"/>
    </row>
    <row r="94" spans="1:13" ht="106.5" customHeight="1">
      <c r="A94" s="31">
        <v>79</v>
      </c>
      <c r="B94" s="33" t="s">
        <v>15</v>
      </c>
      <c r="C94" s="33"/>
      <c r="D94" s="42">
        <f>SUM(E94:I94)</f>
        <v>2275.9030000000002</v>
      </c>
      <c r="E94" s="42">
        <f>1748.005+527.898</f>
        <v>2275.9030000000002</v>
      </c>
      <c r="F94" s="42">
        <v>0</v>
      </c>
      <c r="G94" s="42">
        <v>0</v>
      </c>
      <c r="H94" s="42">
        <v>0</v>
      </c>
      <c r="I94" s="42">
        <v>0</v>
      </c>
      <c r="J94" s="39" t="s">
        <v>56</v>
      </c>
      <c r="K94" s="7"/>
      <c r="L94" s="2"/>
      <c r="M94" s="2"/>
    </row>
    <row r="95" spans="1:13" s="14" customFormat="1" ht="66">
      <c r="A95" s="31">
        <v>80</v>
      </c>
      <c r="B95" s="33" t="s">
        <v>17</v>
      </c>
      <c r="C95" s="33"/>
      <c r="D95" s="42">
        <f>SUM(E95:I95)</f>
        <v>236215.27000000002</v>
      </c>
      <c r="E95" s="42">
        <f>E96</f>
        <v>45147.270000000004</v>
      </c>
      <c r="F95" s="42">
        <f>F96</f>
        <v>45722</v>
      </c>
      <c r="G95" s="42">
        <f>G96</f>
        <v>47438</v>
      </c>
      <c r="H95" s="42">
        <f>H96</f>
        <v>47760</v>
      </c>
      <c r="I95" s="42">
        <f>I96</f>
        <v>50148</v>
      </c>
      <c r="J95" s="31"/>
      <c r="K95" s="12"/>
      <c r="L95" s="13"/>
      <c r="M95" s="13"/>
    </row>
    <row r="96" spans="1:13" ht="106.5" customHeight="1">
      <c r="A96" s="31">
        <v>81</v>
      </c>
      <c r="B96" s="33" t="s">
        <v>15</v>
      </c>
      <c r="C96" s="33"/>
      <c r="D96" s="42">
        <f>SUM(E96:I96)</f>
        <v>236215.27000000002</v>
      </c>
      <c r="E96" s="42">
        <f>42037+600-426+1073.887-40+1510.293+392.19-0.1</f>
        <v>45147.270000000004</v>
      </c>
      <c r="F96" s="47">
        <v>45722</v>
      </c>
      <c r="G96" s="47">
        <v>47438</v>
      </c>
      <c r="H96" s="47">
        <v>47760</v>
      </c>
      <c r="I96" s="42">
        <v>50148</v>
      </c>
      <c r="J96" s="39" t="s">
        <v>56</v>
      </c>
      <c r="K96" s="7"/>
      <c r="L96" s="2"/>
      <c r="M96" s="2"/>
    </row>
    <row r="97" spans="1:13" s="11" customFormat="1" ht="304.5" customHeight="1">
      <c r="A97" s="31">
        <v>82</v>
      </c>
      <c r="B97" s="32" t="s">
        <v>35</v>
      </c>
      <c r="C97" s="32"/>
      <c r="D97" s="41">
        <f aca="true" t="shared" si="15" ref="D97:I97">D98+D99+D100</f>
        <v>1350</v>
      </c>
      <c r="E97" s="41">
        <f t="shared" si="15"/>
        <v>100</v>
      </c>
      <c r="F97" s="41">
        <f t="shared" si="15"/>
        <v>200</v>
      </c>
      <c r="G97" s="41">
        <f t="shared" si="15"/>
        <v>200</v>
      </c>
      <c r="H97" s="41">
        <f t="shared" si="15"/>
        <v>400</v>
      </c>
      <c r="I97" s="41">
        <f t="shared" si="15"/>
        <v>450</v>
      </c>
      <c r="J97" s="29"/>
      <c r="K97" s="9"/>
      <c r="L97" s="10"/>
      <c r="M97" s="10"/>
    </row>
    <row r="98" spans="1:13" s="14" customFormat="1" ht="33">
      <c r="A98" s="31">
        <v>83</v>
      </c>
      <c r="B98" s="33" t="s">
        <v>4</v>
      </c>
      <c r="C98" s="33"/>
      <c r="D98" s="42">
        <f>SUM(E98:I98)</f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31"/>
      <c r="K98" s="12"/>
      <c r="L98" s="13"/>
      <c r="M98" s="13"/>
    </row>
    <row r="99" spans="1:13" s="14" customFormat="1" ht="33">
      <c r="A99" s="31">
        <v>84</v>
      </c>
      <c r="B99" s="33" t="s">
        <v>1</v>
      </c>
      <c r="C99" s="33"/>
      <c r="D99" s="42">
        <f>SUM(E99:I99)</f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31"/>
      <c r="K99" s="12"/>
      <c r="L99" s="13"/>
      <c r="M99" s="13"/>
    </row>
    <row r="100" spans="1:13" s="14" customFormat="1" ht="66">
      <c r="A100" s="31">
        <v>85</v>
      </c>
      <c r="B100" s="33" t="s">
        <v>17</v>
      </c>
      <c r="C100" s="33"/>
      <c r="D100" s="42">
        <f>SUM(E100:I100)</f>
        <v>1350</v>
      </c>
      <c r="E100" s="42">
        <f>E101</f>
        <v>100</v>
      </c>
      <c r="F100" s="42">
        <f>F101</f>
        <v>200</v>
      </c>
      <c r="G100" s="42">
        <f>G101</f>
        <v>200</v>
      </c>
      <c r="H100" s="42">
        <f>H101</f>
        <v>400</v>
      </c>
      <c r="I100" s="42">
        <f>I101</f>
        <v>450</v>
      </c>
      <c r="J100" s="31"/>
      <c r="K100" s="12"/>
      <c r="L100" s="13"/>
      <c r="M100" s="13"/>
    </row>
    <row r="101" spans="1:13" ht="104.25" customHeight="1">
      <c r="A101" s="31">
        <v>86</v>
      </c>
      <c r="B101" s="33" t="s">
        <v>15</v>
      </c>
      <c r="C101" s="33"/>
      <c r="D101" s="42">
        <f>SUM(E101:I101)</f>
        <v>1350</v>
      </c>
      <c r="E101" s="42">
        <v>100</v>
      </c>
      <c r="F101" s="42">
        <v>200</v>
      </c>
      <c r="G101" s="42">
        <v>200</v>
      </c>
      <c r="H101" s="42">
        <v>400</v>
      </c>
      <c r="I101" s="42">
        <v>450</v>
      </c>
      <c r="J101" s="39" t="s">
        <v>56</v>
      </c>
      <c r="K101" s="7"/>
      <c r="L101" s="2"/>
      <c r="M101" s="2"/>
    </row>
    <row r="102" spans="1:13" s="11" customFormat="1" ht="139.5" customHeight="1">
      <c r="A102" s="31">
        <v>87</v>
      </c>
      <c r="B102" s="32" t="s">
        <v>36</v>
      </c>
      <c r="C102" s="32"/>
      <c r="D102" s="41">
        <f aca="true" t="shared" si="16" ref="D102:I102">D103+D104+D106</f>
        <v>56722.137</v>
      </c>
      <c r="E102" s="41">
        <f>E103+E104+E106</f>
        <v>9335.137</v>
      </c>
      <c r="F102" s="41">
        <f>F103+F104+F106</f>
        <v>8968</v>
      </c>
      <c r="G102" s="41">
        <f t="shared" si="16"/>
        <v>9284</v>
      </c>
      <c r="H102" s="41">
        <f t="shared" si="16"/>
        <v>14212</v>
      </c>
      <c r="I102" s="41">
        <f t="shared" si="16"/>
        <v>14923</v>
      </c>
      <c r="J102" s="29"/>
      <c r="K102" s="9"/>
      <c r="L102" s="10"/>
      <c r="M102" s="10"/>
    </row>
    <row r="103" spans="1:13" s="14" customFormat="1" ht="33">
      <c r="A103" s="31">
        <v>88</v>
      </c>
      <c r="B103" s="33" t="s">
        <v>4</v>
      </c>
      <c r="C103" s="33"/>
      <c r="D103" s="42">
        <f>SUM(E103:I103)</f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31"/>
      <c r="K103" s="12"/>
      <c r="L103" s="13"/>
      <c r="M103" s="13"/>
    </row>
    <row r="104" spans="1:13" s="14" customFormat="1" ht="33">
      <c r="A104" s="31">
        <v>89</v>
      </c>
      <c r="B104" s="33" t="s">
        <v>1</v>
      </c>
      <c r="C104" s="33"/>
      <c r="D104" s="42">
        <f>SUM(E104:I104)</f>
        <v>418.548</v>
      </c>
      <c r="E104" s="42">
        <f>E105</f>
        <v>418.548</v>
      </c>
      <c r="F104" s="42">
        <f>F105</f>
        <v>0</v>
      </c>
      <c r="G104" s="42">
        <f>G105</f>
        <v>0</v>
      </c>
      <c r="H104" s="42">
        <f>H105</f>
        <v>0</v>
      </c>
      <c r="I104" s="42">
        <f>I105</f>
        <v>0</v>
      </c>
      <c r="J104" s="31"/>
      <c r="K104" s="12"/>
      <c r="L104" s="13"/>
      <c r="M104" s="13"/>
    </row>
    <row r="105" spans="1:13" ht="99" customHeight="1">
      <c r="A105" s="31">
        <v>90</v>
      </c>
      <c r="B105" s="33" t="s">
        <v>9</v>
      </c>
      <c r="C105" s="33"/>
      <c r="D105" s="42">
        <f>SUM(E105:I105)</f>
        <v>418.548</v>
      </c>
      <c r="E105" s="42">
        <f>321.465+97.083</f>
        <v>418.548</v>
      </c>
      <c r="F105" s="42">
        <v>0</v>
      </c>
      <c r="G105" s="42">
        <v>0</v>
      </c>
      <c r="H105" s="42">
        <v>0</v>
      </c>
      <c r="I105" s="42">
        <v>0</v>
      </c>
      <c r="J105" s="39" t="s">
        <v>58</v>
      </c>
      <c r="K105" s="7"/>
      <c r="L105" s="2"/>
      <c r="M105" s="2"/>
    </row>
    <row r="106" spans="1:13" s="14" customFormat="1" ht="66">
      <c r="A106" s="31">
        <v>91</v>
      </c>
      <c r="B106" s="33" t="s">
        <v>17</v>
      </c>
      <c r="C106" s="33"/>
      <c r="D106" s="42">
        <f>SUM(E106:I106)</f>
        <v>56303.589</v>
      </c>
      <c r="E106" s="42">
        <f>E107</f>
        <v>8916.589</v>
      </c>
      <c r="F106" s="42">
        <f>F107</f>
        <v>8968</v>
      </c>
      <c r="G106" s="42">
        <f>G107</f>
        <v>9284</v>
      </c>
      <c r="H106" s="42">
        <f>H107</f>
        <v>14212</v>
      </c>
      <c r="I106" s="42">
        <f>I107</f>
        <v>14923</v>
      </c>
      <c r="J106" s="31"/>
      <c r="K106" s="12"/>
      <c r="L106" s="13"/>
      <c r="M106" s="13"/>
    </row>
    <row r="107" spans="1:13" ht="99" customHeight="1">
      <c r="A107" s="31">
        <v>92</v>
      </c>
      <c r="B107" s="33" t="s">
        <v>9</v>
      </c>
      <c r="C107" s="33"/>
      <c r="D107" s="42">
        <f>SUM(E107:I107)</f>
        <v>56303.589</v>
      </c>
      <c r="E107" s="42">
        <f>8287+199.056+75+278.865+76.668</f>
        <v>8916.589</v>
      </c>
      <c r="F107" s="47">
        <v>8968</v>
      </c>
      <c r="G107" s="47">
        <v>9284</v>
      </c>
      <c r="H107" s="47">
        <v>14212</v>
      </c>
      <c r="I107" s="42">
        <v>14923</v>
      </c>
      <c r="J107" s="39" t="s">
        <v>58</v>
      </c>
      <c r="K107" s="7"/>
      <c r="L107" s="2"/>
      <c r="M107" s="2"/>
    </row>
    <row r="108" spans="1:13" ht="72" customHeight="1">
      <c r="A108" s="31">
        <v>93</v>
      </c>
      <c r="B108" s="32" t="s">
        <v>37</v>
      </c>
      <c r="C108" s="32"/>
      <c r="D108" s="41">
        <f>D109+D110+D111</f>
        <v>52260.5</v>
      </c>
      <c r="E108" s="41">
        <f>E111+E110+E109</f>
        <v>9345.8</v>
      </c>
      <c r="F108" s="41">
        <f>F111+F110+F109</f>
        <v>9853.5</v>
      </c>
      <c r="G108" s="41">
        <f>G111+G110+G109</f>
        <v>10217.2</v>
      </c>
      <c r="H108" s="41">
        <f>H111+H110+H109</f>
        <v>11144</v>
      </c>
      <c r="I108" s="41">
        <f>I111+I110+I109</f>
        <v>11700</v>
      </c>
      <c r="J108" s="29"/>
      <c r="K108" s="7"/>
      <c r="L108" s="2"/>
      <c r="M108" s="2"/>
    </row>
    <row r="109" spans="1:13" ht="33">
      <c r="A109" s="31">
        <v>94</v>
      </c>
      <c r="B109" s="33" t="s">
        <v>4</v>
      </c>
      <c r="C109" s="33"/>
      <c r="D109" s="42">
        <f>SUM(E109:I109)</f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31"/>
      <c r="K109" s="7"/>
      <c r="L109" s="2"/>
      <c r="M109" s="2"/>
    </row>
    <row r="110" spans="1:13" ht="33">
      <c r="A110" s="31">
        <v>95</v>
      </c>
      <c r="B110" s="33" t="s">
        <v>1</v>
      </c>
      <c r="C110" s="33"/>
      <c r="D110" s="42">
        <f>SUM(E110:I110)</f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31"/>
      <c r="K110" s="7"/>
      <c r="L110" s="2"/>
      <c r="M110" s="2"/>
    </row>
    <row r="111" spans="1:13" ht="33">
      <c r="A111" s="31">
        <v>96</v>
      </c>
      <c r="B111" s="33" t="s">
        <v>18</v>
      </c>
      <c r="C111" s="33"/>
      <c r="D111" s="42">
        <f>SUM(E111:I111)</f>
        <v>52260.5</v>
      </c>
      <c r="E111" s="42">
        <f>E112+E113</f>
        <v>9345.8</v>
      </c>
      <c r="F111" s="42">
        <f>F112+F113</f>
        <v>9853.5</v>
      </c>
      <c r="G111" s="42">
        <f>G112+G113</f>
        <v>10217.2</v>
      </c>
      <c r="H111" s="42">
        <f>H112+H113</f>
        <v>11144</v>
      </c>
      <c r="I111" s="42">
        <f>I112+I113</f>
        <v>11700</v>
      </c>
      <c r="J111" s="31"/>
      <c r="K111" s="7"/>
      <c r="L111" s="2"/>
      <c r="M111" s="2"/>
    </row>
    <row r="112" spans="1:13" ht="99">
      <c r="A112" s="31">
        <v>97</v>
      </c>
      <c r="B112" s="33" t="s">
        <v>13</v>
      </c>
      <c r="C112" s="33"/>
      <c r="D112" s="42">
        <f>SUM(E112:I112)</f>
        <v>40090.5</v>
      </c>
      <c r="E112" s="42">
        <v>7165</v>
      </c>
      <c r="F112" s="47">
        <v>7504</v>
      </c>
      <c r="G112" s="47">
        <v>7779.5</v>
      </c>
      <c r="H112" s="47">
        <v>8606</v>
      </c>
      <c r="I112" s="42">
        <v>9036</v>
      </c>
      <c r="J112" s="38">
        <v>21</v>
      </c>
      <c r="K112" s="7"/>
      <c r="L112" s="2"/>
      <c r="M112" s="2"/>
    </row>
    <row r="113" spans="1:13" ht="74.25" customHeight="1">
      <c r="A113" s="31">
        <v>98</v>
      </c>
      <c r="B113" s="33" t="s">
        <v>20</v>
      </c>
      <c r="C113" s="33"/>
      <c r="D113" s="42">
        <f>SUM(E113:I113)</f>
        <v>12170</v>
      </c>
      <c r="E113" s="42">
        <f>2188.8-8</f>
        <v>2180.8</v>
      </c>
      <c r="F113" s="47">
        <v>2349.5</v>
      </c>
      <c r="G113" s="47">
        <v>2437.7</v>
      </c>
      <c r="H113" s="47">
        <v>2538</v>
      </c>
      <c r="I113" s="42">
        <v>2664</v>
      </c>
      <c r="J113" s="38">
        <v>21</v>
      </c>
      <c r="K113" s="7"/>
      <c r="L113" s="2"/>
      <c r="M113" s="2"/>
    </row>
    <row r="114" spans="1:13" ht="99">
      <c r="A114" s="31">
        <v>99</v>
      </c>
      <c r="B114" s="32" t="s">
        <v>38</v>
      </c>
      <c r="C114" s="32"/>
      <c r="D114" s="41">
        <f>D115+D116+D117</f>
        <v>4000</v>
      </c>
      <c r="E114" s="41">
        <f>E117</f>
        <v>0</v>
      </c>
      <c r="F114" s="41">
        <f>F117</f>
        <v>0</v>
      </c>
      <c r="G114" s="41">
        <f>G117</f>
        <v>0</v>
      </c>
      <c r="H114" s="41">
        <f>H117</f>
        <v>2000</v>
      </c>
      <c r="I114" s="41">
        <f>I117</f>
        <v>2000</v>
      </c>
      <c r="J114" s="29"/>
      <c r="K114" s="7"/>
      <c r="L114" s="2"/>
      <c r="M114" s="2"/>
    </row>
    <row r="115" spans="1:13" ht="33">
      <c r="A115" s="31">
        <v>100</v>
      </c>
      <c r="B115" s="33" t="s">
        <v>4</v>
      </c>
      <c r="C115" s="33"/>
      <c r="D115" s="42">
        <f aca="true" t="shared" si="17" ref="D115:D125">SUM(E115:I115)</f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31"/>
      <c r="K115" s="7"/>
      <c r="L115" s="2"/>
      <c r="M115" s="2"/>
    </row>
    <row r="116" spans="1:13" ht="33">
      <c r="A116" s="31">
        <v>101</v>
      </c>
      <c r="B116" s="33" t="s">
        <v>1</v>
      </c>
      <c r="C116" s="33"/>
      <c r="D116" s="42">
        <f t="shared" si="17"/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31"/>
      <c r="K116" s="7"/>
      <c r="L116" s="2"/>
      <c r="M116" s="2"/>
    </row>
    <row r="117" spans="1:13" ht="66">
      <c r="A117" s="31">
        <v>102</v>
      </c>
      <c r="B117" s="33" t="s">
        <v>17</v>
      </c>
      <c r="C117" s="33"/>
      <c r="D117" s="42">
        <f>SUM(E117:I117)</f>
        <v>4000</v>
      </c>
      <c r="E117" s="42">
        <f>SUM(E118:E125)</f>
        <v>0</v>
      </c>
      <c r="F117" s="42">
        <f>SUM(F118:F125)</f>
        <v>0</v>
      </c>
      <c r="G117" s="42">
        <f>SUM(G118:G125)</f>
        <v>0</v>
      </c>
      <c r="H117" s="42">
        <f>SUM(H118:H125)</f>
        <v>2000</v>
      </c>
      <c r="I117" s="42">
        <f>SUM(I118:I125)</f>
        <v>2000</v>
      </c>
      <c r="J117" s="31"/>
      <c r="K117" s="7"/>
      <c r="L117" s="2"/>
      <c r="M117" s="2"/>
    </row>
    <row r="118" spans="1:10" ht="66">
      <c r="A118" s="31">
        <v>103</v>
      </c>
      <c r="B118" s="33" t="s">
        <v>15</v>
      </c>
      <c r="C118" s="33"/>
      <c r="D118" s="42">
        <f t="shared" si="17"/>
        <v>800</v>
      </c>
      <c r="E118" s="42">
        <v>0</v>
      </c>
      <c r="F118" s="42">
        <v>0</v>
      </c>
      <c r="G118" s="42">
        <v>0</v>
      </c>
      <c r="H118" s="47">
        <v>400</v>
      </c>
      <c r="I118" s="42">
        <v>400</v>
      </c>
      <c r="J118" s="45" t="s">
        <v>53</v>
      </c>
    </row>
    <row r="119" spans="1:10" ht="66">
      <c r="A119" s="31">
        <v>104</v>
      </c>
      <c r="B119" s="33" t="s">
        <v>14</v>
      </c>
      <c r="C119" s="33"/>
      <c r="D119" s="42">
        <f>SUM(E119:I119)</f>
        <v>800</v>
      </c>
      <c r="E119" s="42">
        <v>0</v>
      </c>
      <c r="F119" s="42">
        <v>0</v>
      </c>
      <c r="G119" s="42">
        <v>0</v>
      </c>
      <c r="H119" s="47">
        <v>400</v>
      </c>
      <c r="I119" s="42">
        <v>400</v>
      </c>
      <c r="J119" s="45" t="s">
        <v>50</v>
      </c>
    </row>
    <row r="120" spans="1:13" ht="66">
      <c r="A120" s="31">
        <v>105</v>
      </c>
      <c r="B120" s="33" t="s">
        <v>21</v>
      </c>
      <c r="C120" s="33"/>
      <c r="D120" s="42">
        <f>SUM(E120:I120)</f>
        <v>400</v>
      </c>
      <c r="E120" s="42">
        <v>0</v>
      </c>
      <c r="F120" s="42">
        <v>0</v>
      </c>
      <c r="G120" s="42">
        <v>0</v>
      </c>
      <c r="H120" s="47">
        <v>200</v>
      </c>
      <c r="I120" s="42">
        <v>200</v>
      </c>
      <c r="J120" s="39" t="s">
        <v>50</v>
      </c>
      <c r="K120" s="7"/>
      <c r="L120" s="2"/>
      <c r="M120" s="2"/>
    </row>
    <row r="121" spans="1:13" ht="66">
      <c r="A121" s="31">
        <v>106</v>
      </c>
      <c r="B121" s="33" t="s">
        <v>7</v>
      </c>
      <c r="C121" s="33"/>
      <c r="D121" s="42">
        <f>SUM(E121:I121)</f>
        <v>400</v>
      </c>
      <c r="E121" s="42">
        <v>0</v>
      </c>
      <c r="F121" s="42">
        <v>0</v>
      </c>
      <c r="G121" s="42">
        <v>0</v>
      </c>
      <c r="H121" s="47">
        <v>200</v>
      </c>
      <c r="I121" s="42">
        <v>200</v>
      </c>
      <c r="J121" s="39" t="s">
        <v>50</v>
      </c>
      <c r="K121" s="7"/>
      <c r="L121" s="2"/>
      <c r="M121" s="2"/>
    </row>
    <row r="122" spans="1:13" ht="66">
      <c r="A122" s="31">
        <v>107</v>
      </c>
      <c r="B122" s="33" t="s">
        <v>8</v>
      </c>
      <c r="C122" s="33"/>
      <c r="D122" s="42">
        <f>SUM(E122:I122)</f>
        <v>400</v>
      </c>
      <c r="E122" s="42">
        <v>0</v>
      </c>
      <c r="F122" s="42">
        <v>0</v>
      </c>
      <c r="G122" s="42">
        <v>0</v>
      </c>
      <c r="H122" s="47">
        <v>200</v>
      </c>
      <c r="I122" s="42">
        <v>200</v>
      </c>
      <c r="J122" s="39" t="s">
        <v>50</v>
      </c>
      <c r="K122" s="7"/>
      <c r="L122" s="2"/>
      <c r="M122" s="2"/>
    </row>
    <row r="123" spans="1:13" ht="66">
      <c r="A123" s="31">
        <v>108</v>
      </c>
      <c r="B123" s="33" t="s">
        <v>28</v>
      </c>
      <c r="C123" s="33"/>
      <c r="D123" s="42">
        <f>SUM(E123:I123)</f>
        <v>400</v>
      </c>
      <c r="E123" s="42">
        <v>0</v>
      </c>
      <c r="F123" s="42">
        <v>0</v>
      </c>
      <c r="G123" s="42">
        <v>0</v>
      </c>
      <c r="H123" s="47">
        <v>200</v>
      </c>
      <c r="I123" s="42">
        <v>200</v>
      </c>
      <c r="J123" s="39" t="s">
        <v>50</v>
      </c>
      <c r="K123" s="7"/>
      <c r="L123" s="2"/>
      <c r="M123" s="2"/>
    </row>
    <row r="124" spans="1:10" ht="66">
      <c r="A124" s="31">
        <v>109</v>
      </c>
      <c r="B124" s="33" t="s">
        <v>6</v>
      </c>
      <c r="C124" s="33"/>
      <c r="D124" s="42">
        <f t="shared" si="17"/>
        <v>400</v>
      </c>
      <c r="E124" s="42">
        <v>0</v>
      </c>
      <c r="F124" s="42">
        <v>0</v>
      </c>
      <c r="G124" s="42">
        <v>0</v>
      </c>
      <c r="H124" s="47">
        <v>200</v>
      </c>
      <c r="I124" s="42">
        <v>200</v>
      </c>
      <c r="J124" s="45" t="s">
        <v>50</v>
      </c>
    </row>
    <row r="125" spans="1:10" ht="99">
      <c r="A125" s="31">
        <v>110</v>
      </c>
      <c r="B125" s="33" t="s">
        <v>9</v>
      </c>
      <c r="C125" s="33"/>
      <c r="D125" s="42">
        <f t="shared" si="17"/>
        <v>400</v>
      </c>
      <c r="E125" s="42">
        <v>0</v>
      </c>
      <c r="F125" s="42">
        <v>0</v>
      </c>
      <c r="G125" s="42">
        <v>0</v>
      </c>
      <c r="H125" s="47">
        <v>200</v>
      </c>
      <c r="I125" s="42">
        <v>200</v>
      </c>
      <c r="J125" s="45" t="s">
        <v>57</v>
      </c>
    </row>
    <row r="126" spans="1:13" ht="108.75" customHeight="1">
      <c r="A126" s="31">
        <v>111</v>
      </c>
      <c r="B126" s="32" t="s">
        <v>39</v>
      </c>
      <c r="C126" s="32"/>
      <c r="D126" s="41">
        <f>D127+D128+D129</f>
        <v>5000</v>
      </c>
      <c r="E126" s="41">
        <f>E129</f>
        <v>0</v>
      </c>
      <c r="F126" s="41">
        <f>F129</f>
        <v>0</v>
      </c>
      <c r="G126" s="41">
        <f>G129</f>
        <v>0</v>
      </c>
      <c r="H126" s="41">
        <f>H129</f>
        <v>5000</v>
      </c>
      <c r="I126" s="41">
        <f>I129</f>
        <v>0</v>
      </c>
      <c r="J126" s="29"/>
      <c r="K126" s="7"/>
      <c r="L126" s="2"/>
      <c r="M126" s="2"/>
    </row>
    <row r="127" spans="1:13" ht="33">
      <c r="A127" s="31">
        <v>112</v>
      </c>
      <c r="B127" s="33" t="s">
        <v>4</v>
      </c>
      <c r="C127" s="33"/>
      <c r="D127" s="42">
        <f aca="true" t="shared" si="18" ref="D127:D137">SUM(E127:I127)</f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31"/>
      <c r="K127" s="7"/>
      <c r="L127" s="2"/>
      <c r="M127" s="2"/>
    </row>
    <row r="128" spans="1:13" ht="33">
      <c r="A128" s="31">
        <v>113</v>
      </c>
      <c r="B128" s="33" t="s">
        <v>1</v>
      </c>
      <c r="C128" s="33"/>
      <c r="D128" s="42">
        <f t="shared" si="18"/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31"/>
      <c r="K128" s="7"/>
      <c r="L128" s="2"/>
      <c r="M128" s="2"/>
    </row>
    <row r="129" spans="1:13" ht="66">
      <c r="A129" s="31">
        <v>114</v>
      </c>
      <c r="B129" s="33" t="s">
        <v>17</v>
      </c>
      <c r="C129" s="33"/>
      <c r="D129" s="42">
        <f t="shared" si="18"/>
        <v>5000</v>
      </c>
      <c r="E129" s="42">
        <f>SUM(E130:E137)</f>
        <v>0</v>
      </c>
      <c r="F129" s="42">
        <f>SUM(F130:F137)</f>
        <v>0</v>
      </c>
      <c r="G129" s="42">
        <f>SUM(G130:G137)</f>
        <v>0</v>
      </c>
      <c r="H129" s="42">
        <f>SUM(H130:H137)</f>
        <v>5000</v>
      </c>
      <c r="I129" s="42">
        <f>SUM(I130:I137)</f>
        <v>0</v>
      </c>
      <c r="J129" s="31"/>
      <c r="K129" s="7"/>
      <c r="L129" s="2"/>
      <c r="M129" s="2"/>
    </row>
    <row r="130" spans="1:10" ht="35.25" customHeight="1">
      <c r="A130" s="31">
        <v>115</v>
      </c>
      <c r="B130" s="33" t="s">
        <v>15</v>
      </c>
      <c r="C130" s="33"/>
      <c r="D130" s="42">
        <f t="shared" si="18"/>
        <v>0</v>
      </c>
      <c r="E130" s="42">
        <v>0</v>
      </c>
      <c r="F130" s="42">
        <v>0</v>
      </c>
      <c r="G130" s="42">
        <v>0</v>
      </c>
      <c r="H130" s="47">
        <v>0</v>
      </c>
      <c r="I130" s="42">
        <v>0</v>
      </c>
      <c r="J130" s="45">
        <v>25</v>
      </c>
    </row>
    <row r="131" spans="1:10" ht="33">
      <c r="A131" s="31">
        <v>116</v>
      </c>
      <c r="B131" s="33" t="s">
        <v>14</v>
      </c>
      <c r="C131" s="33"/>
      <c r="D131" s="42">
        <f t="shared" si="18"/>
        <v>0</v>
      </c>
      <c r="E131" s="42">
        <v>0</v>
      </c>
      <c r="F131" s="42">
        <v>0</v>
      </c>
      <c r="G131" s="42">
        <v>0</v>
      </c>
      <c r="H131" s="47">
        <v>0</v>
      </c>
      <c r="I131" s="42">
        <v>0</v>
      </c>
      <c r="J131" s="46">
        <v>25</v>
      </c>
    </row>
    <row r="132" spans="1:13" ht="33">
      <c r="A132" s="31">
        <v>117</v>
      </c>
      <c r="B132" s="33" t="s">
        <v>21</v>
      </c>
      <c r="C132" s="33"/>
      <c r="D132" s="42">
        <f t="shared" si="18"/>
        <v>0</v>
      </c>
      <c r="E132" s="42">
        <v>0</v>
      </c>
      <c r="F132" s="42">
        <v>0</v>
      </c>
      <c r="G132" s="42">
        <v>0</v>
      </c>
      <c r="H132" s="47">
        <v>0</v>
      </c>
      <c r="I132" s="42">
        <v>0</v>
      </c>
      <c r="J132" s="39">
        <v>25</v>
      </c>
      <c r="K132" s="7"/>
      <c r="L132" s="2"/>
      <c r="M132" s="2"/>
    </row>
    <row r="133" spans="1:13" ht="33">
      <c r="A133" s="31">
        <v>118</v>
      </c>
      <c r="B133" s="33" t="s">
        <v>7</v>
      </c>
      <c r="C133" s="33"/>
      <c r="D133" s="42">
        <f t="shared" si="18"/>
        <v>2000</v>
      </c>
      <c r="E133" s="42">
        <v>0</v>
      </c>
      <c r="F133" s="42">
        <v>0</v>
      </c>
      <c r="G133" s="42">
        <v>0</v>
      </c>
      <c r="H133" s="47">
        <v>2000</v>
      </c>
      <c r="I133" s="42">
        <v>0</v>
      </c>
      <c r="J133" s="39">
        <v>25</v>
      </c>
      <c r="K133" s="7"/>
      <c r="L133" s="2"/>
      <c r="M133" s="2"/>
    </row>
    <row r="134" spans="1:13" ht="33">
      <c r="A134" s="31">
        <v>119</v>
      </c>
      <c r="B134" s="33" t="s">
        <v>8</v>
      </c>
      <c r="C134" s="33"/>
      <c r="D134" s="42">
        <f t="shared" si="18"/>
        <v>3000</v>
      </c>
      <c r="E134" s="42">
        <v>0</v>
      </c>
      <c r="F134" s="42">
        <v>0</v>
      </c>
      <c r="G134" s="42">
        <v>0</v>
      </c>
      <c r="H134" s="47">
        <v>3000</v>
      </c>
      <c r="I134" s="42">
        <v>0</v>
      </c>
      <c r="J134" s="39">
        <v>25</v>
      </c>
      <c r="K134" s="7"/>
      <c r="L134" s="2"/>
      <c r="M134" s="2"/>
    </row>
    <row r="135" spans="1:13" ht="33">
      <c r="A135" s="31">
        <v>120</v>
      </c>
      <c r="B135" s="33" t="s">
        <v>28</v>
      </c>
      <c r="C135" s="33"/>
      <c r="D135" s="42">
        <f t="shared" si="18"/>
        <v>0</v>
      </c>
      <c r="E135" s="42">
        <v>0</v>
      </c>
      <c r="F135" s="42">
        <v>0</v>
      </c>
      <c r="G135" s="42">
        <v>0</v>
      </c>
      <c r="H135" s="47">
        <v>0</v>
      </c>
      <c r="I135" s="42">
        <v>0</v>
      </c>
      <c r="J135" s="39">
        <v>25</v>
      </c>
      <c r="K135" s="7"/>
      <c r="L135" s="2"/>
      <c r="M135" s="2"/>
    </row>
    <row r="136" spans="1:10" ht="33">
      <c r="A136" s="31">
        <v>121</v>
      </c>
      <c r="B136" s="33" t="s">
        <v>6</v>
      </c>
      <c r="C136" s="33"/>
      <c r="D136" s="42">
        <f t="shared" si="18"/>
        <v>0</v>
      </c>
      <c r="E136" s="42">
        <v>0</v>
      </c>
      <c r="F136" s="42">
        <v>0</v>
      </c>
      <c r="G136" s="42">
        <v>0</v>
      </c>
      <c r="H136" s="47">
        <v>0</v>
      </c>
      <c r="I136" s="42">
        <v>0</v>
      </c>
      <c r="J136" s="45">
        <v>25</v>
      </c>
    </row>
    <row r="137" spans="1:10" ht="33">
      <c r="A137" s="31">
        <v>122</v>
      </c>
      <c r="B137" s="33" t="s">
        <v>9</v>
      </c>
      <c r="C137" s="33"/>
      <c r="D137" s="42">
        <f t="shared" si="18"/>
        <v>0</v>
      </c>
      <c r="E137" s="42">
        <v>0</v>
      </c>
      <c r="F137" s="42">
        <v>0</v>
      </c>
      <c r="G137" s="42">
        <v>0</v>
      </c>
      <c r="H137" s="47">
        <v>0</v>
      </c>
      <c r="I137" s="42">
        <v>0</v>
      </c>
      <c r="J137" s="46">
        <v>25</v>
      </c>
    </row>
    <row r="138" spans="1:13" ht="107.25" customHeight="1">
      <c r="A138" s="31">
        <v>123</v>
      </c>
      <c r="B138" s="32" t="s">
        <v>40</v>
      </c>
      <c r="C138" s="32"/>
      <c r="D138" s="41">
        <f>D139+D140+D141</f>
        <v>0</v>
      </c>
      <c r="E138" s="41">
        <f>E141+E140+E139</f>
        <v>0</v>
      </c>
      <c r="F138" s="41">
        <f>F141+F140+F139</f>
        <v>0</v>
      </c>
      <c r="G138" s="41">
        <f>G141+G140+G139</f>
        <v>0</v>
      </c>
      <c r="H138" s="41">
        <f>H141+H140+H139</f>
        <v>0</v>
      </c>
      <c r="I138" s="41">
        <f>I141+I140+I139</f>
        <v>0</v>
      </c>
      <c r="J138" s="29"/>
      <c r="K138" s="7"/>
      <c r="L138" s="2"/>
      <c r="M138" s="2"/>
    </row>
    <row r="139" spans="1:13" ht="33">
      <c r="A139" s="31">
        <v>124</v>
      </c>
      <c r="B139" s="33" t="s">
        <v>4</v>
      </c>
      <c r="C139" s="33"/>
      <c r="D139" s="42">
        <f aca="true" t="shared" si="19" ref="D139:D149">SUM(E139:I139)</f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31"/>
      <c r="K139" s="7"/>
      <c r="L139" s="2"/>
      <c r="M139" s="2"/>
    </row>
    <row r="140" spans="1:13" ht="33">
      <c r="A140" s="31">
        <v>125</v>
      </c>
      <c r="B140" s="33" t="s">
        <v>1</v>
      </c>
      <c r="C140" s="33"/>
      <c r="D140" s="42">
        <f t="shared" si="19"/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31"/>
      <c r="K140" s="7"/>
      <c r="L140" s="2"/>
      <c r="M140" s="2"/>
    </row>
    <row r="141" spans="1:13" ht="66">
      <c r="A141" s="31">
        <v>126</v>
      </c>
      <c r="B141" s="33" t="s">
        <v>17</v>
      </c>
      <c r="C141" s="33"/>
      <c r="D141" s="42">
        <f t="shared" si="19"/>
        <v>0</v>
      </c>
      <c r="E141" s="42">
        <f>SUM(E142:E149)</f>
        <v>0</v>
      </c>
      <c r="F141" s="42">
        <f>SUM(F142:F149)</f>
        <v>0</v>
      </c>
      <c r="G141" s="42">
        <f>SUM(G142:G149)</f>
        <v>0</v>
      </c>
      <c r="H141" s="42">
        <f>SUM(H142:H149)</f>
        <v>0</v>
      </c>
      <c r="I141" s="42">
        <f>SUM(I142:I149)</f>
        <v>0</v>
      </c>
      <c r="J141" s="31"/>
      <c r="K141" s="7"/>
      <c r="L141" s="2"/>
      <c r="M141" s="2"/>
    </row>
    <row r="142" spans="1:10" ht="60" customHeight="1">
      <c r="A142" s="31">
        <v>127</v>
      </c>
      <c r="B142" s="33" t="s">
        <v>15</v>
      </c>
      <c r="C142" s="33"/>
      <c r="D142" s="42">
        <f t="shared" si="19"/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5" t="s">
        <v>53</v>
      </c>
    </row>
    <row r="143" spans="1:10" ht="66">
      <c r="A143" s="31">
        <v>128</v>
      </c>
      <c r="B143" s="33" t="s">
        <v>14</v>
      </c>
      <c r="C143" s="33"/>
      <c r="D143" s="42">
        <f t="shared" si="19"/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5" t="s">
        <v>50</v>
      </c>
    </row>
    <row r="144" spans="1:13" ht="66">
      <c r="A144" s="31">
        <v>129</v>
      </c>
      <c r="B144" s="33" t="s">
        <v>21</v>
      </c>
      <c r="C144" s="33"/>
      <c r="D144" s="42">
        <f t="shared" si="19"/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39" t="s">
        <v>50</v>
      </c>
      <c r="K144" s="7"/>
      <c r="L144" s="2"/>
      <c r="M144" s="2"/>
    </row>
    <row r="145" spans="1:13" ht="66">
      <c r="A145" s="31">
        <v>130</v>
      </c>
      <c r="B145" s="33" t="s">
        <v>7</v>
      </c>
      <c r="C145" s="33"/>
      <c r="D145" s="42">
        <f t="shared" si="19"/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39" t="s">
        <v>50</v>
      </c>
      <c r="K145" s="7"/>
      <c r="L145" s="2"/>
      <c r="M145" s="2"/>
    </row>
    <row r="146" spans="1:13" ht="66">
      <c r="A146" s="31">
        <v>131</v>
      </c>
      <c r="B146" s="33" t="s">
        <v>8</v>
      </c>
      <c r="C146" s="33"/>
      <c r="D146" s="42">
        <f t="shared" si="19"/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39" t="s">
        <v>50</v>
      </c>
      <c r="K146" s="7"/>
      <c r="L146" s="2"/>
      <c r="M146" s="2"/>
    </row>
    <row r="147" spans="1:13" ht="66">
      <c r="A147" s="31">
        <v>132</v>
      </c>
      <c r="B147" s="33" t="s">
        <v>28</v>
      </c>
      <c r="C147" s="33"/>
      <c r="D147" s="42">
        <f t="shared" si="19"/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39" t="s">
        <v>50</v>
      </c>
      <c r="K147" s="7"/>
      <c r="L147" s="2"/>
      <c r="M147" s="2"/>
    </row>
    <row r="148" spans="1:10" ht="66">
      <c r="A148" s="31">
        <v>133</v>
      </c>
      <c r="B148" s="33" t="s">
        <v>6</v>
      </c>
      <c r="C148" s="33"/>
      <c r="D148" s="42">
        <f t="shared" si="19"/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5" t="s">
        <v>50</v>
      </c>
    </row>
    <row r="149" spans="1:10" ht="99">
      <c r="A149" s="31">
        <v>134</v>
      </c>
      <c r="B149" s="33" t="s">
        <v>9</v>
      </c>
      <c r="C149" s="33"/>
      <c r="D149" s="42">
        <f t="shared" si="19"/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5" t="s">
        <v>57</v>
      </c>
    </row>
    <row r="150" spans="1:13" ht="136.5" customHeight="1">
      <c r="A150" s="31">
        <v>135</v>
      </c>
      <c r="B150" s="32" t="s">
        <v>41</v>
      </c>
      <c r="C150" s="32"/>
      <c r="D150" s="41">
        <f aca="true" t="shared" si="20" ref="D150:I150">D153+D152+D151</f>
        <v>0</v>
      </c>
      <c r="E150" s="41">
        <f t="shared" si="20"/>
        <v>0</v>
      </c>
      <c r="F150" s="41">
        <f t="shared" si="20"/>
        <v>0</v>
      </c>
      <c r="G150" s="41">
        <f t="shared" si="20"/>
        <v>0</v>
      </c>
      <c r="H150" s="41">
        <f t="shared" si="20"/>
        <v>0</v>
      </c>
      <c r="I150" s="41">
        <f t="shared" si="20"/>
        <v>0</v>
      </c>
      <c r="J150" s="40"/>
      <c r="K150" s="7"/>
      <c r="L150" s="2"/>
      <c r="M150" s="2"/>
    </row>
    <row r="151" spans="1:13" ht="33">
      <c r="A151" s="31">
        <v>136</v>
      </c>
      <c r="B151" s="33" t="s">
        <v>4</v>
      </c>
      <c r="C151" s="33"/>
      <c r="D151" s="42">
        <f aca="true" t="shared" si="21" ref="D151:D161">SUM(E151:I151)</f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39"/>
      <c r="K151" s="7"/>
      <c r="L151" s="2"/>
      <c r="M151" s="2"/>
    </row>
    <row r="152" spans="1:13" ht="33">
      <c r="A152" s="31">
        <v>137</v>
      </c>
      <c r="B152" s="33" t="s">
        <v>1</v>
      </c>
      <c r="C152" s="33"/>
      <c r="D152" s="42">
        <f t="shared" si="21"/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39"/>
      <c r="K152" s="7"/>
      <c r="L152" s="2"/>
      <c r="M152" s="2"/>
    </row>
    <row r="153" spans="1:13" ht="66">
      <c r="A153" s="31">
        <v>138</v>
      </c>
      <c r="B153" s="33" t="s">
        <v>17</v>
      </c>
      <c r="C153" s="33"/>
      <c r="D153" s="42">
        <f t="shared" si="21"/>
        <v>0</v>
      </c>
      <c r="E153" s="42">
        <f>SUM(E154:E161)</f>
        <v>0</v>
      </c>
      <c r="F153" s="42">
        <f>SUM(F154:F161)</f>
        <v>0</v>
      </c>
      <c r="G153" s="42">
        <f>SUM(G154:G161)</f>
        <v>0</v>
      </c>
      <c r="H153" s="42">
        <f>SUM(H154:H161)</f>
        <v>0</v>
      </c>
      <c r="I153" s="42">
        <f>SUM(I154:I161)</f>
        <v>0</v>
      </c>
      <c r="J153" s="39"/>
      <c r="K153" s="7"/>
      <c r="L153" s="2"/>
      <c r="M153" s="2"/>
    </row>
    <row r="154" spans="1:10" ht="66">
      <c r="A154" s="31">
        <v>139</v>
      </c>
      <c r="B154" s="33" t="s">
        <v>15</v>
      </c>
      <c r="C154" s="33"/>
      <c r="D154" s="42">
        <f t="shared" si="21"/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5" t="s">
        <v>53</v>
      </c>
    </row>
    <row r="155" spans="1:10" ht="66">
      <c r="A155" s="31">
        <v>140</v>
      </c>
      <c r="B155" s="33" t="s">
        <v>14</v>
      </c>
      <c r="C155" s="33"/>
      <c r="D155" s="42">
        <f t="shared" si="21"/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5" t="s">
        <v>50</v>
      </c>
    </row>
    <row r="156" spans="1:13" ht="66">
      <c r="A156" s="31">
        <v>141</v>
      </c>
      <c r="B156" s="33" t="s">
        <v>21</v>
      </c>
      <c r="C156" s="33"/>
      <c r="D156" s="42">
        <f t="shared" si="21"/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39" t="s">
        <v>50</v>
      </c>
      <c r="K156" s="7"/>
      <c r="L156" s="2"/>
      <c r="M156" s="2"/>
    </row>
    <row r="157" spans="1:13" ht="66">
      <c r="A157" s="31">
        <v>142</v>
      </c>
      <c r="B157" s="33" t="s">
        <v>7</v>
      </c>
      <c r="C157" s="33"/>
      <c r="D157" s="42">
        <f t="shared" si="21"/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39" t="s">
        <v>50</v>
      </c>
      <c r="K157" s="7"/>
      <c r="L157" s="2"/>
      <c r="M157" s="2"/>
    </row>
    <row r="158" spans="1:13" ht="66">
      <c r="A158" s="31">
        <v>143</v>
      </c>
      <c r="B158" s="33" t="s">
        <v>8</v>
      </c>
      <c r="C158" s="33"/>
      <c r="D158" s="42">
        <f t="shared" si="21"/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39" t="s">
        <v>50</v>
      </c>
      <c r="K158" s="7"/>
      <c r="L158" s="2"/>
      <c r="M158" s="2"/>
    </row>
    <row r="159" spans="1:13" ht="66">
      <c r="A159" s="31">
        <v>144</v>
      </c>
      <c r="B159" s="33" t="s">
        <v>28</v>
      </c>
      <c r="C159" s="33"/>
      <c r="D159" s="42">
        <f t="shared" si="21"/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39" t="s">
        <v>50</v>
      </c>
      <c r="K159" s="7"/>
      <c r="L159" s="2"/>
      <c r="M159" s="2"/>
    </row>
    <row r="160" spans="1:10" ht="66">
      <c r="A160" s="31">
        <v>145</v>
      </c>
      <c r="B160" s="33" t="s">
        <v>6</v>
      </c>
      <c r="C160" s="33"/>
      <c r="D160" s="42">
        <f t="shared" si="21"/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5" t="s">
        <v>50</v>
      </c>
    </row>
    <row r="161" spans="1:10" ht="99">
      <c r="A161" s="31">
        <v>146</v>
      </c>
      <c r="B161" s="33" t="s">
        <v>9</v>
      </c>
      <c r="C161" s="33"/>
      <c r="D161" s="42">
        <f t="shared" si="21"/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5" t="s">
        <v>52</v>
      </c>
    </row>
    <row r="162" spans="1:13" ht="136.5" customHeight="1">
      <c r="A162" s="31">
        <v>147</v>
      </c>
      <c r="B162" s="32" t="s">
        <v>59</v>
      </c>
      <c r="C162" s="32"/>
      <c r="D162" s="41">
        <f>SUM(D163:D165)</f>
        <v>0</v>
      </c>
      <c r="E162" s="41">
        <f>E165+E164+E163</f>
        <v>0</v>
      </c>
      <c r="F162" s="41">
        <f>F165+F164+F163</f>
        <v>0</v>
      </c>
      <c r="G162" s="41">
        <f>G165+G164+G163</f>
        <v>0</v>
      </c>
      <c r="H162" s="41">
        <f>H165+H164+H163</f>
        <v>0</v>
      </c>
      <c r="I162" s="41">
        <f>I165+I164+I163</f>
        <v>0</v>
      </c>
      <c r="J162" s="40"/>
      <c r="K162" s="7"/>
      <c r="L162" s="2"/>
      <c r="M162" s="2"/>
    </row>
    <row r="163" spans="1:13" ht="33">
      <c r="A163" s="31">
        <v>148</v>
      </c>
      <c r="B163" s="33" t="s">
        <v>4</v>
      </c>
      <c r="C163" s="33"/>
      <c r="D163" s="42">
        <f>SUM(E163:I163)</f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39"/>
      <c r="K163" s="7"/>
      <c r="L163" s="2"/>
      <c r="M163" s="2"/>
    </row>
    <row r="164" spans="1:13" ht="33">
      <c r="A164" s="31">
        <v>149</v>
      </c>
      <c r="B164" s="33" t="s">
        <v>1</v>
      </c>
      <c r="C164" s="33"/>
      <c r="D164" s="42">
        <f>SUM(E164:I164)</f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39"/>
      <c r="K164" s="7"/>
      <c r="L164" s="2"/>
      <c r="M164" s="2"/>
    </row>
    <row r="165" spans="1:13" ht="66">
      <c r="A165" s="31">
        <v>150</v>
      </c>
      <c r="B165" s="33" t="s">
        <v>17</v>
      </c>
      <c r="C165" s="33"/>
      <c r="D165" s="42">
        <f>SUM(E165:I165)</f>
        <v>0</v>
      </c>
      <c r="E165" s="42">
        <f>SUM(E166:E166)</f>
        <v>0</v>
      </c>
      <c r="F165" s="42">
        <f>SUM(F166:F166)</f>
        <v>0</v>
      </c>
      <c r="G165" s="42">
        <f>SUM(G166:G166)</f>
        <v>0</v>
      </c>
      <c r="H165" s="42">
        <f>SUM(H166:H166)</f>
        <v>0</v>
      </c>
      <c r="I165" s="42">
        <f>SUM(I166:I166)</f>
        <v>0</v>
      </c>
      <c r="J165" s="39"/>
      <c r="K165" s="7"/>
      <c r="L165" s="2"/>
      <c r="M165" s="2"/>
    </row>
    <row r="166" spans="1:10" ht="33">
      <c r="A166" s="31">
        <v>151</v>
      </c>
      <c r="B166" s="33" t="s">
        <v>14</v>
      </c>
      <c r="C166" s="33"/>
      <c r="D166" s="42">
        <f>SUM(E166:I166)</f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5"/>
    </row>
    <row r="167" spans="1:13" ht="136.5" customHeight="1">
      <c r="A167" s="31">
        <v>152</v>
      </c>
      <c r="B167" s="32" t="s">
        <v>60</v>
      </c>
      <c r="C167" s="32"/>
      <c r="D167" s="41">
        <f>SUM(D168:D170)</f>
        <v>0</v>
      </c>
      <c r="E167" s="41">
        <f>E170+E169+E168</f>
        <v>0</v>
      </c>
      <c r="F167" s="41">
        <f>F170+F169+F168</f>
        <v>0</v>
      </c>
      <c r="G167" s="41">
        <f>G170+G169+G168</f>
        <v>0</v>
      </c>
      <c r="H167" s="41">
        <f>H170+H169+H168</f>
        <v>0</v>
      </c>
      <c r="I167" s="41">
        <f>I170+I169+I168</f>
        <v>0</v>
      </c>
      <c r="J167" s="40"/>
      <c r="K167" s="7"/>
      <c r="L167" s="2"/>
      <c r="M167" s="2"/>
    </row>
    <row r="168" spans="1:13" ht="33">
      <c r="A168" s="31">
        <v>153</v>
      </c>
      <c r="B168" s="33" t="s">
        <v>4</v>
      </c>
      <c r="C168" s="33"/>
      <c r="D168" s="42">
        <f>SUM(E168:I168)</f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39"/>
      <c r="K168" s="7"/>
      <c r="L168" s="2"/>
      <c r="M168" s="2"/>
    </row>
    <row r="169" spans="1:13" ht="33">
      <c r="A169" s="31">
        <v>154</v>
      </c>
      <c r="B169" s="33" t="s">
        <v>1</v>
      </c>
      <c r="C169" s="33"/>
      <c r="D169" s="42">
        <f>SUM(E169:I169)</f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39"/>
      <c r="K169" s="7"/>
      <c r="L169" s="2"/>
      <c r="M169" s="2"/>
    </row>
    <row r="170" spans="1:13" ht="66">
      <c r="A170" s="31">
        <v>155</v>
      </c>
      <c r="B170" s="33" t="s">
        <v>17</v>
      </c>
      <c r="C170" s="33"/>
      <c r="D170" s="42">
        <f>SUM(E170:I170)</f>
        <v>0</v>
      </c>
      <c r="E170" s="42">
        <f>SUM(E171:E171)</f>
        <v>0</v>
      </c>
      <c r="F170" s="42">
        <f>SUM(F171:F171)</f>
        <v>0</v>
      </c>
      <c r="G170" s="42">
        <f>SUM(G171:G171)</f>
        <v>0</v>
      </c>
      <c r="H170" s="42">
        <f>SUM(H171:H171)</f>
        <v>0</v>
      </c>
      <c r="I170" s="42">
        <f>SUM(I171:I171)</f>
        <v>0</v>
      </c>
      <c r="J170" s="39"/>
      <c r="K170" s="7"/>
      <c r="L170" s="2"/>
      <c r="M170" s="2"/>
    </row>
    <row r="171" spans="1:10" ht="33">
      <c r="A171" s="31">
        <v>156</v>
      </c>
      <c r="B171" s="33" t="s">
        <v>9</v>
      </c>
      <c r="C171" s="33"/>
      <c r="D171" s="42">
        <f>SUM(E171:I171)</f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5"/>
    </row>
    <row r="172" spans="2:3" ht="58.5" customHeight="1">
      <c r="B172" s="43" t="s">
        <v>26</v>
      </c>
      <c r="C172" s="27"/>
    </row>
  </sheetData>
  <sheetProtection/>
  <autoFilter ref="A15:M90"/>
  <mergeCells count="13">
    <mergeCell ref="G7:J7"/>
    <mergeCell ref="A9:J9"/>
    <mergeCell ref="A10:A14"/>
    <mergeCell ref="B10:B14"/>
    <mergeCell ref="D10:I13"/>
    <mergeCell ref="J10:J14"/>
    <mergeCell ref="C10:C14"/>
    <mergeCell ref="G3:J3"/>
    <mergeCell ref="G2:J2"/>
    <mergeCell ref="G1:J1"/>
    <mergeCell ref="G4:J4"/>
    <mergeCell ref="G6:J6"/>
    <mergeCell ref="G5:J5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4" r:id="rId1"/>
  <headerFooter>
    <oddHeader>&amp;C&amp;P</oddHeader>
    <evenHeader>&amp;C2</evenHeader>
    <firstHeader>&amp;C&amp;P</firstHeader>
  </headerFooter>
  <rowBreaks count="6" manualBreakCount="6">
    <brk id="27" max="9" man="1"/>
    <brk id="42" max="9" man="1"/>
    <brk id="61" max="9" man="1"/>
    <brk id="80" max="9" man="1"/>
    <brk id="9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2024-01-09T06:14:25Z</cp:lastPrinted>
  <dcterms:created xsi:type="dcterms:W3CDTF">2010-08-25T12:40:26Z</dcterms:created>
  <dcterms:modified xsi:type="dcterms:W3CDTF">2024-01-18T10:02:53Z</dcterms:modified>
  <cp:category/>
  <cp:version/>
  <cp:contentType/>
  <cp:contentStatus/>
</cp:coreProperties>
</file>